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5" windowWidth="14910" windowHeight="10950" activeTab="1"/>
  </bookViews>
  <sheets>
    <sheet name="Fluage" sheetId="1" r:id="rId1"/>
    <sheet name="Retrait" sheetId="2" r:id="rId2"/>
  </sheets>
  <externalReferences>
    <externalReference r:id="rId5"/>
  </externalReferences>
  <definedNames>
    <definedName name="Air">'[1]Calcul'!$C$77</definedName>
    <definedName name="aire">'[1]Calcul'!#REF!</definedName>
    <definedName name="b">'[1]Calcul'!#REF!</definedName>
    <definedName name="classe">'[1]Calcul'!#REF!</definedName>
    <definedName name="ecc2">'[1]Calcul'!#REF!</definedName>
    <definedName name="ecu2">'[1]Calcul'!#REF!</definedName>
    <definedName name="epc1">'[1]Calcul'!#REF!</definedName>
    <definedName name="eud">'[1]Calcul'!#REF!</definedName>
    <definedName name="euk">'[1]Calcul'!#REF!</definedName>
    <definedName name="fck">'[1]Calcul'!$B$62</definedName>
    <definedName name="fcm">'[1]Calcul'!$B$175</definedName>
    <definedName name="fyd">'[1]Calcul'!#REF!</definedName>
    <definedName name="fyk">'[1]Calcul'!#REF!</definedName>
    <definedName name="gc">'[1]Calcul'!#REF!</definedName>
    <definedName name="gs">'[1]Calcul'!#REF!</definedName>
    <definedName name="h">'[1]Calcul'!#REF!</definedName>
    <definedName name="ho">'[1]Calcul'!$J$82</definedName>
    <definedName name="k">'[1]Calcul'!#REF!</definedName>
    <definedName name="majo">'[1]Calcul'!#REF!</definedName>
    <definedName name="nb">'[1]Calcul'!$N$71</definedName>
    <definedName name="nbr">'[1]Calcul'!#REF!</definedName>
    <definedName name="Ned">'[1]Calcul'!#REF!</definedName>
    <definedName name="ntrap">'[1]Calcul'!$B$162</definedName>
    <definedName name="peri">'[1]Calcul'!$C$78</definedName>
    <definedName name="tab1">'[1]Calcul'!#REF!</definedName>
    <definedName name="tab2">'[1]Calcul'!#REF!</definedName>
    <definedName name="tab3">'[1]Calcul'!#REF!</definedName>
    <definedName name="tabfck">'[1]Calcul'!$AB$67:$AI$80</definedName>
    <definedName name="tabi1">'[1]Calcul'!$B$165:$M$165</definedName>
    <definedName name="tabi2">'[1]Calcul'!$B$166:$M$166</definedName>
    <definedName name="tabi3">'[1]Calcul'!$B$167:$M$167</definedName>
    <definedName name="tabm">'[1]Calcul'!#REF!</definedName>
    <definedName name="tabn">'[1]Calcul'!#REF!</definedName>
    <definedName name="vg">'[1]Calcul'!#REF!</definedName>
  </definedNames>
  <calcPr calcMode="manual" fullCalcOnLoad="1" iterate="1" iterateCount="10" iterateDelta="0.001"/>
</workbook>
</file>

<file path=xl/comments1.xml><?xml version="1.0" encoding="utf-8"?>
<comments xmlns="http://schemas.openxmlformats.org/spreadsheetml/2006/main">
  <authors>
    <author>Henry</author>
  </authors>
  <commentList>
    <comment ref="C21" authorId="0">
      <text>
        <r>
          <rPr>
            <b/>
            <sz val="9"/>
            <rFont val="Tahoma"/>
            <family val="2"/>
          </rPr>
          <t>t</t>
        </r>
        <r>
          <rPr>
            <b/>
            <vertAlign val="subscript"/>
            <sz val="9"/>
            <rFont val="Tahoma"/>
            <family val="2"/>
          </rPr>
          <t>0</t>
        </r>
        <r>
          <rPr>
            <b/>
            <sz val="9"/>
            <rFont val="Tahoma"/>
            <family val="2"/>
          </rPr>
          <t xml:space="preserve"> = t</t>
        </r>
        <r>
          <rPr>
            <b/>
            <vertAlign val="subscript"/>
            <sz val="9"/>
            <rFont val="Tahoma"/>
            <family val="2"/>
          </rPr>
          <t>0,T</t>
        </r>
        <r>
          <rPr>
            <b/>
            <sz val="9"/>
            <rFont val="Tahoma"/>
            <family val="2"/>
          </rPr>
          <t>.[9/(2+t</t>
        </r>
        <r>
          <rPr>
            <b/>
            <vertAlign val="subscript"/>
            <sz val="9"/>
            <rFont val="Tahoma"/>
            <family val="2"/>
          </rPr>
          <t>0,T</t>
        </r>
        <r>
          <rPr>
            <b/>
            <vertAlign val="superscript"/>
            <sz val="9"/>
            <rFont val="Tahoma"/>
            <family val="2"/>
          </rPr>
          <t>1,2</t>
        </r>
        <r>
          <rPr>
            <b/>
            <sz val="9"/>
            <rFont val="Tahoma"/>
            <family val="2"/>
          </rPr>
          <t>)+1]</t>
        </r>
        <r>
          <rPr>
            <b/>
            <vertAlign val="superscript"/>
            <sz val="9"/>
            <rFont val="Symbol"/>
            <family val="1"/>
          </rPr>
          <t>a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Arial"/>
            <family val="2"/>
          </rPr>
          <t>≥ 0,5</t>
        </r>
      </text>
    </comment>
    <comment ref="C19" authorId="0">
      <text>
        <r>
          <rPr>
            <b/>
            <sz val="9"/>
            <rFont val="Tahoma"/>
            <family val="2"/>
          </rPr>
          <t>= - 1 for class CEM 32.5N
= 0  for class CEM 32.5R or 42.5N
= 1  for class CEM 42.5R, 52.5N or 52.5R</t>
        </r>
      </text>
    </comment>
    <comment ref="I3" authorId="0">
      <text>
        <r>
          <rPr>
            <b/>
            <sz val="8"/>
            <color indexed="10"/>
            <rFont val="Tahoma"/>
            <family val="2"/>
          </rPr>
          <t>L'utilisateur est prié de vérifier la pertinence des résultats</t>
        </r>
      </text>
    </comment>
  </commentList>
</comments>
</file>

<file path=xl/comments2.xml><?xml version="1.0" encoding="utf-8"?>
<comments xmlns="http://schemas.openxmlformats.org/spreadsheetml/2006/main">
  <authors>
    <author>Henry</author>
  </authors>
  <commentList>
    <comment ref="D16" authorId="0">
      <text>
        <r>
          <rPr>
            <b/>
            <sz val="9"/>
            <rFont val="Tahoma"/>
            <family val="2"/>
          </rPr>
          <t>= 3 for a cement of class CEM 32.5N
= 4  for a cement of class CEM 32.5R or 42.5N
= 6  for a cement of class CEM 42.5R, 52.5N or 52.5R</t>
        </r>
      </text>
    </comment>
    <comment ref="D17" authorId="0">
      <text>
        <r>
          <rPr>
            <b/>
            <sz val="9"/>
            <rFont val="Tahoma"/>
            <family val="2"/>
          </rPr>
          <t>= 0,13 for a cement of class CEM 32.5N
= 0,12 for a cement of class  CEM 32.5R or 42.5N
= 0,11 for a cement of class  CEM 42.5R, 52.5N or 52.5R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>= 1 for h</t>
        </r>
        <r>
          <rPr>
            <b/>
            <vertAlign val="subscript"/>
            <sz val="9"/>
            <rFont val="Tahoma"/>
            <family val="2"/>
          </rPr>
          <t>0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Arial"/>
            <family val="2"/>
          </rPr>
          <t>≤</t>
        </r>
        <r>
          <rPr>
            <b/>
            <sz val="9"/>
            <rFont val="Tahoma"/>
            <family val="2"/>
          </rPr>
          <t xml:space="preserve"> 100 mm
 = 0,85 for h</t>
        </r>
        <r>
          <rPr>
            <b/>
            <vertAlign val="subscript"/>
            <sz val="9"/>
            <rFont val="Tahoma"/>
            <family val="2"/>
          </rPr>
          <t>0</t>
        </r>
        <r>
          <rPr>
            <b/>
            <sz val="9"/>
            <rFont val="Tahoma"/>
            <family val="2"/>
          </rPr>
          <t xml:space="preserve"> = 200 mm
= 0,75 for h</t>
        </r>
        <r>
          <rPr>
            <b/>
            <vertAlign val="subscript"/>
            <sz val="9"/>
            <rFont val="Tahoma"/>
            <family val="2"/>
          </rPr>
          <t>0</t>
        </r>
        <r>
          <rPr>
            <b/>
            <sz val="9"/>
            <rFont val="Tahoma"/>
            <family val="2"/>
          </rPr>
          <t xml:space="preserve"> = 300 mm
= 0,70 for h</t>
        </r>
        <r>
          <rPr>
            <b/>
            <vertAlign val="subscript"/>
            <sz val="9"/>
            <rFont val="Tahoma"/>
            <family val="2"/>
          </rPr>
          <t>0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Arial"/>
            <family val="2"/>
          </rPr>
          <t>≥</t>
        </r>
        <r>
          <rPr>
            <b/>
            <sz val="9"/>
            <rFont val="Tahoma"/>
            <family val="2"/>
          </rPr>
          <t xml:space="preserve"> 500 mm
Linear interpolation is possible</t>
        </r>
        <r>
          <rPr>
            <sz val="9"/>
            <rFont val="Tahoma"/>
            <family val="2"/>
          </rPr>
          <t xml:space="preserve">
 </t>
        </r>
      </text>
    </comment>
    <comment ref="H3" authorId="0">
      <text>
        <r>
          <rPr>
            <b/>
            <sz val="8"/>
            <color indexed="10"/>
            <rFont val="Tahoma"/>
            <family val="2"/>
          </rPr>
          <t>L'utilisateur est prié de vérifier la pertinence des résultats</t>
        </r>
      </text>
    </comment>
  </commentList>
</comments>
</file>

<file path=xl/sharedStrings.xml><?xml version="1.0" encoding="utf-8"?>
<sst xmlns="http://schemas.openxmlformats.org/spreadsheetml/2006/main" count="168" uniqueCount="124">
  <si>
    <r>
      <t>f</t>
    </r>
    <r>
      <rPr>
        <vertAlign val="subscript"/>
        <sz val="9"/>
        <rFont val="Arial"/>
        <family val="2"/>
      </rPr>
      <t>cm</t>
    </r>
  </si>
  <si>
    <t>t</t>
  </si>
  <si>
    <r>
      <t>t</t>
    </r>
    <r>
      <rPr>
        <vertAlign val="subscript"/>
        <sz val="9"/>
        <rFont val="Arial"/>
        <family val="2"/>
      </rPr>
      <t>0</t>
    </r>
  </si>
  <si>
    <r>
      <t>a</t>
    </r>
    <r>
      <rPr>
        <vertAlign val="subscript"/>
        <sz val="9"/>
        <rFont val="Arial"/>
        <family val="2"/>
      </rPr>
      <t>sc</t>
    </r>
  </si>
  <si>
    <t>RH</t>
  </si>
  <si>
    <t>%</t>
  </si>
  <si>
    <t>b</t>
  </si>
  <si>
    <t>h</t>
  </si>
  <si>
    <t>m</t>
  </si>
  <si>
    <r>
      <t>f</t>
    </r>
    <r>
      <rPr>
        <vertAlign val="subscript"/>
        <sz val="9"/>
        <rFont val="Arial"/>
        <family val="2"/>
      </rPr>
      <t>ck</t>
    </r>
  </si>
  <si>
    <t>MPa</t>
  </si>
  <si>
    <r>
      <t>= f</t>
    </r>
    <r>
      <rPr>
        <vertAlign val="subscript"/>
        <sz val="9"/>
        <rFont val="Arial"/>
        <family val="2"/>
      </rPr>
      <t xml:space="preserve">ck </t>
    </r>
    <r>
      <rPr>
        <sz val="9"/>
        <rFont val="Arial"/>
        <family val="0"/>
      </rPr>
      <t>+ 8</t>
    </r>
  </si>
  <si>
    <t>mm</t>
  </si>
  <si>
    <t>éq. B.1</t>
  </si>
  <si>
    <t>GPa</t>
  </si>
  <si>
    <t>a</t>
  </si>
  <si>
    <r>
      <t>h</t>
    </r>
    <r>
      <rPr>
        <vertAlign val="subscript"/>
        <sz val="9"/>
        <rFont val="Arial"/>
        <family val="2"/>
      </rPr>
      <t>o</t>
    </r>
  </si>
  <si>
    <r>
      <t>E</t>
    </r>
    <r>
      <rPr>
        <vertAlign val="subscript"/>
        <sz val="9"/>
        <rFont val="Arial"/>
        <family val="2"/>
      </rPr>
      <t>c</t>
    </r>
  </si>
  <si>
    <r>
      <t>j</t>
    </r>
    <r>
      <rPr>
        <vertAlign val="subscript"/>
        <sz val="9"/>
        <rFont val="Arial"/>
        <family val="2"/>
      </rPr>
      <t>o</t>
    </r>
  </si>
  <si>
    <r>
      <t>j</t>
    </r>
    <r>
      <rPr>
        <vertAlign val="subscript"/>
        <sz val="9"/>
        <rFont val="Arial"/>
        <family val="2"/>
      </rPr>
      <t>RH</t>
    </r>
  </si>
  <si>
    <r>
      <t>b</t>
    </r>
    <r>
      <rPr>
        <sz val="9"/>
        <rFont val="Arial"/>
        <family val="2"/>
      </rPr>
      <t>(f</t>
    </r>
    <r>
      <rPr>
        <vertAlign val="subscript"/>
        <sz val="9"/>
        <rFont val="Arial"/>
        <family val="2"/>
      </rPr>
      <t>cm</t>
    </r>
    <r>
      <rPr>
        <sz val="9"/>
        <rFont val="Arial"/>
        <family val="2"/>
      </rPr>
      <t>)</t>
    </r>
  </si>
  <si>
    <r>
      <t>b</t>
    </r>
    <r>
      <rPr>
        <sz val="9"/>
        <rFont val="Arial"/>
        <family val="2"/>
      </rPr>
      <t>(t</t>
    </r>
    <r>
      <rPr>
        <vertAlign val="subscript"/>
        <sz val="9"/>
        <rFont val="Arial"/>
        <family val="2"/>
      </rPr>
      <t>o</t>
    </r>
    <r>
      <rPr>
        <sz val="9"/>
        <rFont val="Arial"/>
        <family val="2"/>
      </rPr>
      <t>)</t>
    </r>
  </si>
  <si>
    <r>
      <t>b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>(t,t</t>
    </r>
    <r>
      <rPr>
        <vertAlign val="subscript"/>
        <sz val="9"/>
        <rFont val="Arial"/>
        <family val="2"/>
      </rPr>
      <t>o</t>
    </r>
    <r>
      <rPr>
        <sz val="9"/>
        <rFont val="Arial"/>
        <family val="2"/>
      </rPr>
      <t>)</t>
    </r>
  </si>
  <si>
    <r>
      <t>b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>(</t>
    </r>
    <r>
      <rPr>
        <sz val="9"/>
        <rFont val="Arial"/>
        <family val="0"/>
      </rPr>
      <t>∞</t>
    </r>
    <r>
      <rPr>
        <sz val="9"/>
        <rFont val="Arial"/>
        <family val="2"/>
      </rPr>
      <t>,t</t>
    </r>
    <r>
      <rPr>
        <vertAlign val="subscript"/>
        <sz val="9"/>
        <rFont val="Arial"/>
        <family val="2"/>
      </rPr>
      <t>o</t>
    </r>
    <r>
      <rPr>
        <sz val="9"/>
        <rFont val="Arial"/>
        <family val="2"/>
      </rPr>
      <t>)</t>
    </r>
  </si>
  <si>
    <r>
      <t>b</t>
    </r>
    <r>
      <rPr>
        <vertAlign val="subscript"/>
        <sz val="9"/>
        <rFont val="Arial"/>
        <family val="2"/>
      </rPr>
      <t>H</t>
    </r>
  </si>
  <si>
    <r>
      <t>a</t>
    </r>
    <r>
      <rPr>
        <vertAlign val="subscript"/>
        <sz val="9"/>
        <rFont val="Arial"/>
        <family val="2"/>
      </rPr>
      <t>1</t>
    </r>
  </si>
  <si>
    <r>
      <t>a</t>
    </r>
    <r>
      <rPr>
        <vertAlign val="subscript"/>
        <sz val="9"/>
        <rFont val="Arial"/>
        <family val="2"/>
      </rPr>
      <t>2</t>
    </r>
  </si>
  <si>
    <r>
      <t>a</t>
    </r>
    <r>
      <rPr>
        <vertAlign val="subscript"/>
        <sz val="9"/>
        <rFont val="Arial"/>
        <family val="2"/>
      </rPr>
      <t>3</t>
    </r>
  </si>
  <si>
    <r>
      <t>t</t>
    </r>
    <r>
      <rPr>
        <vertAlign val="subscript"/>
        <sz val="9"/>
        <rFont val="Arial"/>
        <family val="2"/>
      </rPr>
      <t>oc</t>
    </r>
  </si>
  <si>
    <r>
      <t>j</t>
    </r>
    <r>
      <rPr>
        <sz val="9"/>
        <rFont val="Arial"/>
        <family val="2"/>
      </rPr>
      <t>(t,t</t>
    </r>
    <r>
      <rPr>
        <vertAlign val="subscript"/>
        <sz val="9"/>
        <rFont val="Arial"/>
        <family val="2"/>
      </rPr>
      <t>o</t>
    </r>
    <r>
      <rPr>
        <sz val="9"/>
        <rFont val="Arial"/>
        <family val="2"/>
      </rPr>
      <t>)</t>
    </r>
  </si>
  <si>
    <r>
      <t>j</t>
    </r>
    <r>
      <rPr>
        <sz val="9"/>
        <rFont val="Arial"/>
        <family val="2"/>
      </rPr>
      <t>(</t>
    </r>
    <r>
      <rPr>
        <sz val="6"/>
        <rFont val="Arial"/>
        <family val="2"/>
      </rPr>
      <t>∞</t>
    </r>
    <r>
      <rPr>
        <sz val="9"/>
        <rFont val="Arial"/>
        <family val="2"/>
      </rPr>
      <t>,t</t>
    </r>
    <r>
      <rPr>
        <vertAlign val="subscript"/>
        <sz val="9"/>
        <rFont val="Arial"/>
        <family val="2"/>
      </rPr>
      <t>o</t>
    </r>
    <r>
      <rPr>
        <sz val="9"/>
        <rFont val="Arial"/>
        <family val="2"/>
      </rPr>
      <t>)</t>
    </r>
  </si>
  <si>
    <r>
      <t>Expr. B.6 = 2A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>/u</t>
    </r>
  </si>
  <si>
    <t>Expr. B.9</t>
  </si>
  <si>
    <r>
      <t>Expr. B.2 =</t>
    </r>
    <r>
      <rPr>
        <sz val="9"/>
        <rFont val="Symbol"/>
        <family val="1"/>
      </rPr>
      <t xml:space="preserve"> j</t>
    </r>
    <r>
      <rPr>
        <vertAlign val="subscript"/>
        <sz val="9"/>
        <rFont val="Arial"/>
        <family val="2"/>
      </rPr>
      <t>RH</t>
    </r>
    <r>
      <rPr>
        <sz val="9"/>
        <rFont val="Arial"/>
        <family val="2"/>
      </rPr>
      <t>.</t>
    </r>
    <r>
      <rPr>
        <sz val="9"/>
        <rFont val="Symbol"/>
        <family val="1"/>
      </rPr>
      <t>b</t>
    </r>
    <r>
      <rPr>
        <sz val="9"/>
        <rFont val="Arial"/>
        <family val="2"/>
      </rPr>
      <t>(f</t>
    </r>
    <r>
      <rPr>
        <vertAlign val="subscript"/>
        <sz val="9"/>
        <rFont val="Arial"/>
        <family val="2"/>
      </rPr>
      <t>cm</t>
    </r>
    <r>
      <rPr>
        <sz val="9"/>
        <rFont val="Arial"/>
        <family val="2"/>
      </rPr>
      <t>).</t>
    </r>
    <r>
      <rPr>
        <sz val="9"/>
        <rFont val="Symbol"/>
        <family val="1"/>
      </rPr>
      <t>b</t>
    </r>
    <r>
      <rPr>
        <sz val="9"/>
        <rFont val="Arial"/>
        <family val="2"/>
      </rPr>
      <t>(t</t>
    </r>
    <r>
      <rPr>
        <vertAlign val="subscript"/>
        <sz val="9"/>
        <rFont val="Arial"/>
        <family val="2"/>
      </rPr>
      <t>0</t>
    </r>
    <r>
      <rPr>
        <sz val="9"/>
        <rFont val="Arial"/>
        <family val="2"/>
      </rPr>
      <t>)</t>
    </r>
  </si>
  <si>
    <r>
      <t>Expr. B.3 = {1 - [(1-RH/100).</t>
    </r>
    <r>
      <rPr>
        <sz val="9"/>
        <rFont val="Symbol"/>
        <family val="1"/>
      </rPr>
      <t>a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>/(0,1.h</t>
    </r>
    <r>
      <rPr>
        <vertAlign val="subscript"/>
        <sz val="9"/>
        <rFont val="Arial"/>
        <family val="2"/>
      </rPr>
      <t>0</t>
    </r>
    <r>
      <rPr>
        <vertAlign val="superscript"/>
        <sz val="9"/>
        <rFont val="Arial"/>
        <family val="2"/>
      </rPr>
      <t>1/3</t>
    </r>
    <r>
      <rPr>
        <sz val="9"/>
        <rFont val="Arial"/>
        <family val="2"/>
      </rPr>
      <t>)]}.</t>
    </r>
    <r>
      <rPr>
        <sz val="9"/>
        <rFont val="Symbol"/>
        <family val="1"/>
      </rPr>
      <t>a</t>
    </r>
    <r>
      <rPr>
        <vertAlign val="subscript"/>
        <sz val="9"/>
        <rFont val="Arial"/>
        <family val="2"/>
      </rPr>
      <t>2</t>
    </r>
  </si>
  <si>
    <r>
      <t>Expr. B.4 = 16,8/f</t>
    </r>
    <r>
      <rPr>
        <vertAlign val="subscript"/>
        <sz val="9"/>
        <rFont val="Arial"/>
        <family val="2"/>
      </rPr>
      <t>cm</t>
    </r>
    <r>
      <rPr>
        <vertAlign val="superscript"/>
        <sz val="9"/>
        <rFont val="Arial"/>
        <family val="2"/>
      </rPr>
      <t>0,5</t>
    </r>
  </si>
  <si>
    <r>
      <t>Expr. B.5 = 1 / (1+t</t>
    </r>
    <r>
      <rPr>
        <vertAlign val="subscript"/>
        <sz val="9"/>
        <rFont val="Arial"/>
        <family val="2"/>
      </rPr>
      <t>0</t>
    </r>
    <r>
      <rPr>
        <vertAlign val="superscript"/>
        <sz val="9"/>
        <rFont val="Arial"/>
        <family val="2"/>
      </rPr>
      <t>0,2</t>
    </r>
    <r>
      <rPr>
        <sz val="9"/>
        <rFont val="Arial"/>
        <family val="2"/>
      </rPr>
      <t>)</t>
    </r>
  </si>
  <si>
    <r>
      <t xml:space="preserve">= </t>
    </r>
    <r>
      <rPr>
        <sz val="9"/>
        <rFont val="Symbol"/>
        <family val="1"/>
      </rPr>
      <t>j</t>
    </r>
    <r>
      <rPr>
        <vertAlign val="subscript"/>
        <sz val="9"/>
        <rFont val="Arial"/>
        <family val="2"/>
      </rPr>
      <t>0</t>
    </r>
    <r>
      <rPr>
        <sz val="9"/>
        <rFont val="Arial"/>
        <family val="0"/>
      </rPr>
      <t>.</t>
    </r>
    <r>
      <rPr>
        <sz val="9"/>
        <rFont val="Symbol"/>
        <family val="1"/>
      </rPr>
      <t>b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(t,t</t>
    </r>
    <r>
      <rPr>
        <vertAlign val="subscript"/>
        <sz val="9"/>
        <rFont val="Arial"/>
        <family val="2"/>
      </rPr>
      <t>0</t>
    </r>
    <r>
      <rPr>
        <sz val="9"/>
        <rFont val="Arial"/>
        <family val="0"/>
      </rPr>
      <t>)</t>
    </r>
  </si>
  <si>
    <t>éq. B.2</t>
  </si>
  <si>
    <r>
      <t xml:space="preserve">= </t>
    </r>
    <r>
      <rPr>
        <sz val="9"/>
        <rFont val="Symbol"/>
        <family val="1"/>
      </rPr>
      <t>j</t>
    </r>
    <r>
      <rPr>
        <vertAlign val="subscript"/>
        <sz val="9"/>
        <rFont val="Arial"/>
        <family val="2"/>
      </rPr>
      <t>0</t>
    </r>
    <r>
      <rPr>
        <sz val="9"/>
        <rFont val="Arial"/>
        <family val="0"/>
      </rPr>
      <t>.</t>
    </r>
    <r>
      <rPr>
        <sz val="9"/>
        <rFont val="Symbol"/>
        <family val="1"/>
      </rPr>
      <t>b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(∞,t</t>
    </r>
    <r>
      <rPr>
        <vertAlign val="subscript"/>
        <sz val="9"/>
        <rFont val="Arial"/>
        <family val="2"/>
      </rPr>
      <t>0</t>
    </r>
    <r>
      <rPr>
        <sz val="9"/>
        <rFont val="Arial"/>
        <family val="0"/>
      </rPr>
      <t>)</t>
    </r>
  </si>
  <si>
    <r>
      <t>= 1,5[1+(0,012RH</t>
    </r>
    <r>
      <rPr>
        <vertAlign val="superscript"/>
        <sz val="9"/>
        <rFont val="Arial"/>
        <family val="2"/>
      </rPr>
      <t>18</t>
    </r>
    <r>
      <rPr>
        <sz val="9"/>
        <rFont val="Arial"/>
        <family val="2"/>
      </rPr>
      <t>]h</t>
    </r>
    <r>
      <rPr>
        <vertAlign val="subscript"/>
        <sz val="9"/>
        <rFont val="Arial"/>
        <family val="2"/>
      </rPr>
      <t>0</t>
    </r>
    <r>
      <rPr>
        <sz val="9"/>
        <rFont val="Arial"/>
        <family val="2"/>
      </rPr>
      <t>+250</t>
    </r>
    <r>
      <rPr>
        <sz val="9"/>
        <rFont val="Symbol"/>
        <family val="1"/>
      </rPr>
      <t>a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  <r>
      <rPr>
        <sz val="9"/>
        <rFont val="Arial"/>
        <family val="0"/>
      </rPr>
      <t>≤</t>
    </r>
    <r>
      <rPr>
        <sz val="9"/>
        <rFont val="Arial"/>
        <family val="2"/>
      </rPr>
      <t xml:space="preserve"> 1500</t>
    </r>
    <r>
      <rPr>
        <sz val="9"/>
        <rFont val="Symbol"/>
        <family val="1"/>
      </rPr>
      <t>a</t>
    </r>
    <r>
      <rPr>
        <vertAlign val="subscript"/>
        <sz val="9"/>
        <rFont val="Arial"/>
        <family val="2"/>
      </rPr>
      <t>4</t>
    </r>
  </si>
  <si>
    <t>éq. B.8a-b</t>
  </si>
  <si>
    <r>
      <t>éq. B.7 = [(t-t</t>
    </r>
    <r>
      <rPr>
        <vertAlign val="subscript"/>
        <sz val="9"/>
        <rFont val="Arial"/>
        <family val="2"/>
      </rPr>
      <t>0</t>
    </r>
    <r>
      <rPr>
        <sz val="9"/>
        <rFont val="Arial"/>
        <family val="2"/>
      </rPr>
      <t>)/</t>
    </r>
    <r>
      <rPr>
        <sz val="9"/>
        <rFont val="Symbol"/>
        <family val="1"/>
      </rPr>
      <t>b</t>
    </r>
    <r>
      <rPr>
        <vertAlign val="subscript"/>
        <sz val="9"/>
        <rFont val="Arial"/>
        <family val="2"/>
      </rPr>
      <t>H</t>
    </r>
    <r>
      <rPr>
        <sz val="9"/>
        <rFont val="Arial"/>
        <family val="2"/>
      </rPr>
      <t>+t-t</t>
    </r>
    <r>
      <rPr>
        <vertAlign val="subscript"/>
        <sz val="9"/>
        <rFont val="Arial"/>
        <family val="2"/>
      </rPr>
      <t>0</t>
    </r>
    <r>
      <rPr>
        <sz val="9"/>
        <rFont val="Arial"/>
        <family val="2"/>
      </rPr>
      <t>)]</t>
    </r>
    <r>
      <rPr>
        <vertAlign val="superscript"/>
        <sz val="9"/>
        <rFont val="Arial"/>
        <family val="2"/>
      </rPr>
      <t>0,3</t>
    </r>
  </si>
  <si>
    <t>32,5N</t>
  </si>
  <si>
    <t>32,5R</t>
  </si>
  <si>
    <t>42,5N</t>
  </si>
  <si>
    <t>42,5R</t>
  </si>
  <si>
    <t>52,5N</t>
  </si>
  <si>
    <t>52,5R</t>
  </si>
  <si>
    <r>
      <t>t</t>
    </r>
    <r>
      <rPr>
        <vertAlign val="subscript"/>
        <sz val="9"/>
        <rFont val="Arial"/>
        <family val="2"/>
      </rPr>
      <t>s</t>
    </r>
  </si>
  <si>
    <t>32,5 N</t>
  </si>
  <si>
    <t>‰</t>
  </si>
  <si>
    <r>
      <t>a</t>
    </r>
    <r>
      <rPr>
        <vertAlign val="subscript"/>
        <sz val="9"/>
        <rFont val="Arial"/>
        <family val="2"/>
      </rPr>
      <t>bs</t>
    </r>
  </si>
  <si>
    <r>
      <t>a</t>
    </r>
    <r>
      <rPr>
        <vertAlign val="subscript"/>
        <sz val="9"/>
        <rFont val="Arial"/>
        <family val="2"/>
      </rPr>
      <t>ds</t>
    </r>
  </si>
  <si>
    <t>R</t>
  </si>
  <si>
    <t>42,5 R, 52,5 N, 52,5R</t>
  </si>
  <si>
    <t>N</t>
  </si>
  <si>
    <t>32,5 R, 42,5 N</t>
  </si>
  <si>
    <t>L</t>
  </si>
  <si>
    <r>
      <t>b</t>
    </r>
    <r>
      <rPr>
        <vertAlign val="subscript"/>
        <sz val="9"/>
        <rFont val="Arial"/>
        <family val="2"/>
      </rPr>
      <t>RH</t>
    </r>
  </si>
  <si>
    <r>
      <t>a</t>
    </r>
    <r>
      <rPr>
        <vertAlign val="subscript"/>
        <sz val="9"/>
        <rFont val="Arial"/>
        <family val="2"/>
      </rPr>
      <t>ds1</t>
    </r>
  </si>
  <si>
    <r>
      <t>a</t>
    </r>
    <r>
      <rPr>
        <vertAlign val="subscript"/>
        <sz val="9"/>
        <rFont val="Arial"/>
        <family val="2"/>
      </rPr>
      <t>ds2</t>
    </r>
  </si>
  <si>
    <t>d°</t>
  </si>
  <si>
    <r>
      <t>k</t>
    </r>
    <r>
      <rPr>
        <vertAlign val="subscript"/>
        <sz val="9"/>
        <rFont val="Arial"/>
        <family val="2"/>
      </rPr>
      <t>h</t>
    </r>
  </si>
  <si>
    <r>
      <t>e</t>
    </r>
    <r>
      <rPr>
        <vertAlign val="subscript"/>
        <sz val="9"/>
        <rFont val="Arial"/>
        <family val="2"/>
      </rPr>
      <t>cd,o</t>
    </r>
  </si>
  <si>
    <r>
      <t>éq. B.11 = 0,85[(220+110</t>
    </r>
    <r>
      <rPr>
        <sz val="9"/>
        <rFont val="Symbol"/>
        <family val="1"/>
      </rPr>
      <t>a</t>
    </r>
    <r>
      <rPr>
        <vertAlign val="subscript"/>
        <sz val="9"/>
        <rFont val="Arial"/>
        <family val="2"/>
      </rPr>
      <t>ds1</t>
    </r>
    <r>
      <rPr>
        <sz val="9"/>
        <rFont val="Arial"/>
        <family val="2"/>
      </rPr>
      <t>).exp(-</t>
    </r>
    <r>
      <rPr>
        <sz val="9"/>
        <rFont val="Symbol"/>
        <family val="1"/>
      </rPr>
      <t>a</t>
    </r>
    <r>
      <rPr>
        <vertAlign val="subscript"/>
        <sz val="9"/>
        <rFont val="Arial"/>
        <family val="2"/>
      </rPr>
      <t>ds2</t>
    </r>
    <r>
      <rPr>
        <sz val="9"/>
        <rFont val="Arial"/>
        <family val="2"/>
      </rPr>
      <t>.f</t>
    </r>
    <r>
      <rPr>
        <vertAlign val="subscript"/>
        <sz val="9"/>
        <rFont val="Arial"/>
        <family val="2"/>
      </rPr>
      <t>cm</t>
    </r>
    <r>
      <rPr>
        <sz val="9"/>
        <rFont val="Arial"/>
        <family val="2"/>
      </rPr>
      <t>/10)].10</t>
    </r>
    <r>
      <rPr>
        <vertAlign val="superscript"/>
        <sz val="9"/>
        <rFont val="Arial"/>
        <family val="2"/>
      </rPr>
      <t>-6</t>
    </r>
    <r>
      <rPr>
        <sz val="9"/>
        <rFont val="Arial"/>
        <family val="2"/>
      </rPr>
      <t>.</t>
    </r>
    <r>
      <rPr>
        <sz val="9"/>
        <rFont val="Symbol"/>
        <family val="1"/>
      </rPr>
      <t>b</t>
    </r>
    <r>
      <rPr>
        <vertAlign val="subscript"/>
        <sz val="9"/>
        <rFont val="Arial"/>
        <family val="2"/>
      </rPr>
      <t>RH</t>
    </r>
  </si>
  <si>
    <r>
      <t>éq. B.12 = 1,55[1-(RH/100)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]</t>
    </r>
  </si>
  <si>
    <r>
      <t>b</t>
    </r>
    <r>
      <rPr>
        <vertAlign val="subscript"/>
        <sz val="9"/>
        <rFont val="Arial"/>
        <family val="2"/>
      </rPr>
      <t>ds</t>
    </r>
    <r>
      <rPr>
        <sz val="9"/>
        <rFont val="Arial"/>
        <family val="2"/>
      </rPr>
      <t>(t,t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>)</t>
    </r>
  </si>
  <si>
    <r>
      <t>éq. 3.10 = (t-t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>)/(t-t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>+0,04h</t>
    </r>
    <r>
      <rPr>
        <vertAlign val="subscript"/>
        <sz val="9"/>
        <rFont val="Arial"/>
        <family val="2"/>
      </rPr>
      <t>0</t>
    </r>
    <r>
      <rPr>
        <vertAlign val="superscript"/>
        <sz val="9"/>
        <rFont val="Arial"/>
        <family val="2"/>
      </rPr>
      <t>1,5</t>
    </r>
    <r>
      <rPr>
        <sz val="9"/>
        <rFont val="Arial"/>
        <family val="2"/>
      </rPr>
      <t>)</t>
    </r>
  </si>
  <si>
    <r>
      <t>e</t>
    </r>
    <r>
      <rPr>
        <vertAlign val="subscript"/>
        <sz val="9"/>
        <rFont val="Arial"/>
        <family val="2"/>
      </rPr>
      <t>ca</t>
    </r>
    <r>
      <rPr>
        <sz val="9"/>
        <rFont val="Arial"/>
        <family val="2"/>
      </rPr>
      <t>(</t>
    </r>
    <r>
      <rPr>
        <sz val="6"/>
        <rFont val="Arial"/>
        <family val="2"/>
      </rPr>
      <t>∞</t>
    </r>
    <r>
      <rPr>
        <sz val="9"/>
        <rFont val="Arial"/>
        <family val="2"/>
      </rPr>
      <t>)</t>
    </r>
  </si>
  <si>
    <r>
      <t>b</t>
    </r>
    <r>
      <rPr>
        <vertAlign val="subscript"/>
        <sz val="9"/>
        <rFont val="Arial"/>
        <family val="2"/>
      </rPr>
      <t>as(</t>
    </r>
    <r>
      <rPr>
        <sz val="9"/>
        <rFont val="Arial"/>
        <family val="2"/>
      </rPr>
      <t>t)</t>
    </r>
  </si>
  <si>
    <r>
      <t>e</t>
    </r>
    <r>
      <rPr>
        <vertAlign val="subscript"/>
        <sz val="9"/>
        <rFont val="Arial"/>
        <family val="2"/>
      </rPr>
      <t>cd</t>
    </r>
    <r>
      <rPr>
        <sz val="9"/>
        <rFont val="Arial"/>
        <family val="2"/>
      </rPr>
      <t>(t)</t>
    </r>
  </si>
  <si>
    <r>
      <t>e</t>
    </r>
    <r>
      <rPr>
        <vertAlign val="subscript"/>
        <sz val="9"/>
        <rFont val="Arial"/>
        <family val="2"/>
      </rPr>
      <t>ca</t>
    </r>
    <r>
      <rPr>
        <sz val="9"/>
        <rFont val="Arial"/>
        <family val="2"/>
      </rPr>
      <t>(t)</t>
    </r>
  </si>
  <si>
    <r>
      <t>e</t>
    </r>
    <r>
      <rPr>
        <vertAlign val="subscript"/>
        <sz val="9"/>
        <rFont val="Arial"/>
        <family val="2"/>
      </rPr>
      <t>cs</t>
    </r>
    <r>
      <rPr>
        <sz val="9"/>
        <rFont val="Arial"/>
        <family val="2"/>
      </rPr>
      <t>(t)</t>
    </r>
  </si>
  <si>
    <r>
      <t>e</t>
    </r>
    <r>
      <rPr>
        <vertAlign val="subscript"/>
        <sz val="9"/>
        <rFont val="Arial"/>
        <family val="2"/>
      </rPr>
      <t>cd</t>
    </r>
    <r>
      <rPr>
        <sz val="9"/>
        <rFont val="Arial"/>
        <family val="2"/>
      </rPr>
      <t>(</t>
    </r>
    <r>
      <rPr>
        <sz val="9"/>
        <rFont val="Arial"/>
        <family val="0"/>
      </rPr>
      <t>∞</t>
    </r>
    <r>
      <rPr>
        <sz val="9"/>
        <rFont val="Arial"/>
        <family val="2"/>
      </rPr>
      <t>)</t>
    </r>
  </si>
  <si>
    <r>
      <t>e</t>
    </r>
    <r>
      <rPr>
        <vertAlign val="subscript"/>
        <sz val="9"/>
        <rFont val="Arial"/>
        <family val="2"/>
      </rPr>
      <t>cs</t>
    </r>
    <r>
      <rPr>
        <sz val="9"/>
        <rFont val="Arial"/>
        <family val="2"/>
      </rPr>
      <t>(</t>
    </r>
    <r>
      <rPr>
        <sz val="6"/>
        <rFont val="Arial"/>
        <family val="2"/>
      </rPr>
      <t>∞</t>
    </r>
    <r>
      <rPr>
        <sz val="9"/>
        <rFont val="Arial"/>
        <family val="2"/>
      </rPr>
      <t>)</t>
    </r>
  </si>
  <si>
    <r>
      <t>e</t>
    </r>
    <r>
      <rPr>
        <vertAlign val="subscript"/>
        <sz val="9"/>
        <rFont val="Arial"/>
        <family val="2"/>
      </rPr>
      <t>cs</t>
    </r>
    <r>
      <rPr>
        <sz val="9"/>
        <rFont val="Arial"/>
        <family val="2"/>
      </rPr>
      <t>(t)/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cs</t>
    </r>
    <r>
      <rPr>
        <sz val="9"/>
        <rFont val="Arial"/>
        <family val="2"/>
      </rPr>
      <t>(</t>
    </r>
    <r>
      <rPr>
        <sz val="9"/>
        <rFont val="Arial"/>
        <family val="0"/>
      </rPr>
      <t>∞)</t>
    </r>
  </si>
  <si>
    <t>function "flu"</t>
  </si>
  <si>
    <t>at 50 years</t>
  </si>
  <si>
    <t>Retrait</t>
  </si>
  <si>
    <t>fonction de la classe de ciment, voir tableau ci-dessous</t>
  </si>
  <si>
    <t>Voir tableau ci-dessous (Tab. 3.3 de l'EC2)</t>
  </si>
  <si>
    <r>
      <t>Formule 3.12 = 2,5(f</t>
    </r>
    <r>
      <rPr>
        <vertAlign val="subscript"/>
        <sz val="9"/>
        <rFont val="Arial"/>
        <family val="2"/>
      </rPr>
      <t>ck</t>
    </r>
    <r>
      <rPr>
        <sz val="9"/>
        <rFont val="Arial"/>
        <family val="2"/>
      </rPr>
      <t>-10).10</t>
    </r>
    <r>
      <rPr>
        <vertAlign val="superscript"/>
        <sz val="9"/>
        <rFont val="Arial"/>
        <family val="2"/>
      </rPr>
      <t>-6</t>
    </r>
  </si>
  <si>
    <r>
      <t>Formule 3.13 = 1 - exp(-0,2t</t>
    </r>
    <r>
      <rPr>
        <vertAlign val="superscript"/>
        <sz val="9"/>
        <rFont val="Arial"/>
        <family val="2"/>
      </rPr>
      <t>0,5</t>
    </r>
    <r>
      <rPr>
        <sz val="9"/>
        <rFont val="Arial"/>
        <family val="2"/>
      </rPr>
      <t>)</t>
    </r>
  </si>
  <si>
    <r>
      <t xml:space="preserve">Formule 3.9 = </t>
    </r>
    <r>
      <rPr>
        <sz val="9"/>
        <rFont val="Symbol"/>
        <family val="1"/>
      </rPr>
      <t>b</t>
    </r>
    <r>
      <rPr>
        <vertAlign val="subscript"/>
        <sz val="9"/>
        <rFont val="Arial"/>
        <family val="2"/>
      </rPr>
      <t>ds</t>
    </r>
    <r>
      <rPr>
        <sz val="9"/>
        <rFont val="Arial"/>
        <family val="2"/>
      </rPr>
      <t>(t,t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>).k</t>
    </r>
    <r>
      <rPr>
        <vertAlign val="subscript"/>
        <sz val="9"/>
        <rFont val="Arial"/>
        <family val="2"/>
      </rPr>
      <t>h</t>
    </r>
    <r>
      <rPr>
        <sz val="9"/>
        <rFont val="Arial"/>
        <family val="2"/>
      </rPr>
      <t>.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cd,0</t>
    </r>
  </si>
  <si>
    <r>
      <t xml:space="preserve">Formule 3.11 = </t>
    </r>
    <r>
      <rPr>
        <sz val="9"/>
        <rFont val="Symbol"/>
        <family val="1"/>
      </rPr>
      <t>b</t>
    </r>
    <r>
      <rPr>
        <vertAlign val="subscript"/>
        <sz val="9"/>
        <rFont val="Arial"/>
        <family val="2"/>
      </rPr>
      <t>as</t>
    </r>
    <r>
      <rPr>
        <sz val="9"/>
        <rFont val="Arial"/>
        <family val="2"/>
      </rPr>
      <t>(t).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ca</t>
    </r>
    <r>
      <rPr>
        <sz val="9"/>
        <rFont val="Arial"/>
        <family val="2"/>
      </rPr>
      <t>(</t>
    </r>
    <r>
      <rPr>
        <sz val="9"/>
        <rFont val="Arial"/>
        <family val="0"/>
      </rPr>
      <t>∞</t>
    </r>
    <r>
      <rPr>
        <sz val="9"/>
        <rFont val="Arial"/>
        <family val="2"/>
      </rPr>
      <t>)</t>
    </r>
  </si>
  <si>
    <r>
      <t xml:space="preserve">Formule 3.8 =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cd</t>
    </r>
    <r>
      <rPr>
        <sz val="9"/>
        <rFont val="Arial"/>
        <family val="2"/>
      </rPr>
      <t xml:space="preserve"> +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ca</t>
    </r>
  </si>
  <si>
    <r>
      <t xml:space="preserve">retrait total à l'infini =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cd</t>
    </r>
    <r>
      <rPr>
        <sz val="9"/>
        <rFont val="Arial"/>
        <family val="2"/>
      </rPr>
      <t xml:space="preserve"> +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ca</t>
    </r>
  </si>
  <si>
    <t>Classe</t>
  </si>
  <si>
    <t>du retrait total</t>
  </si>
  <si>
    <r>
      <t>Module tangent = 1,05 E</t>
    </r>
    <r>
      <rPr>
        <vertAlign val="subscript"/>
        <sz val="9"/>
        <rFont val="Arial"/>
        <family val="2"/>
      </rPr>
      <t>cm</t>
    </r>
  </si>
  <si>
    <r>
      <t>Expr.B.8c = (35/f</t>
    </r>
    <r>
      <rPr>
        <vertAlign val="subscript"/>
        <sz val="9"/>
        <rFont val="Arial"/>
        <family val="2"/>
      </rPr>
      <t>cm</t>
    </r>
    <r>
      <rPr>
        <sz val="9"/>
        <rFont val="Arial"/>
        <family val="2"/>
      </rPr>
      <t>)</t>
    </r>
    <r>
      <rPr>
        <vertAlign val="superscript"/>
        <sz val="9"/>
        <rFont val="Arial"/>
        <family val="2"/>
      </rPr>
      <t>0,7</t>
    </r>
    <r>
      <rPr>
        <sz val="9"/>
        <rFont val="Arial"/>
        <family val="2"/>
      </rPr>
      <t xml:space="preserve"> si f</t>
    </r>
    <r>
      <rPr>
        <vertAlign val="subscript"/>
        <sz val="9"/>
        <rFont val="Arial"/>
        <family val="2"/>
      </rPr>
      <t>cm</t>
    </r>
    <r>
      <rPr>
        <sz val="9"/>
        <rFont val="Arial"/>
        <family val="2"/>
      </rPr>
      <t>&gt;35, sinon = 1</t>
    </r>
  </si>
  <si>
    <r>
      <t>Expr.B.8c = (35/f</t>
    </r>
    <r>
      <rPr>
        <vertAlign val="subscript"/>
        <sz val="9"/>
        <rFont val="Arial"/>
        <family val="2"/>
      </rPr>
      <t>cm</t>
    </r>
    <r>
      <rPr>
        <sz val="9"/>
        <rFont val="Arial"/>
        <family val="2"/>
      </rPr>
      <t>)</t>
    </r>
    <r>
      <rPr>
        <vertAlign val="superscript"/>
        <sz val="9"/>
        <rFont val="Arial"/>
        <family val="2"/>
      </rPr>
      <t>0,2</t>
    </r>
    <r>
      <rPr>
        <sz val="9"/>
        <rFont val="Arial"/>
        <family val="2"/>
      </rPr>
      <t xml:space="preserve"> si f</t>
    </r>
    <r>
      <rPr>
        <vertAlign val="subscript"/>
        <sz val="9"/>
        <rFont val="Arial"/>
        <family val="2"/>
      </rPr>
      <t>cm</t>
    </r>
    <r>
      <rPr>
        <sz val="9"/>
        <rFont val="Arial"/>
        <family val="2"/>
      </rPr>
      <t>&gt;35, sinon = 1</t>
    </r>
  </si>
  <si>
    <r>
      <t>Expr.B.8c = (35/f</t>
    </r>
    <r>
      <rPr>
        <vertAlign val="subscript"/>
        <sz val="9"/>
        <rFont val="Arial"/>
        <family val="2"/>
      </rPr>
      <t>cm</t>
    </r>
    <r>
      <rPr>
        <sz val="9"/>
        <rFont val="Arial"/>
        <family val="2"/>
      </rPr>
      <t>)</t>
    </r>
    <r>
      <rPr>
        <vertAlign val="superscript"/>
        <sz val="9"/>
        <rFont val="Arial"/>
        <family val="2"/>
      </rPr>
      <t>0,5</t>
    </r>
    <r>
      <rPr>
        <sz val="9"/>
        <rFont val="Arial"/>
        <family val="2"/>
      </rPr>
      <t xml:space="preserve"> si f</t>
    </r>
    <r>
      <rPr>
        <vertAlign val="subscript"/>
        <sz val="9"/>
        <rFont val="Arial"/>
        <family val="2"/>
      </rPr>
      <t>cm</t>
    </r>
    <r>
      <rPr>
        <sz val="9"/>
        <rFont val="Arial"/>
        <family val="2"/>
      </rPr>
      <t>&gt;35, sinon = 1</t>
    </r>
  </si>
  <si>
    <t>exposant</t>
  </si>
  <si>
    <t>fonction de la classe de ciment</t>
  </si>
  <si>
    <r>
      <t xml:space="preserve">d° avec  t = </t>
    </r>
    <r>
      <rPr>
        <sz val="9"/>
        <rFont val="Arial"/>
        <family val="0"/>
      </rPr>
      <t>∞</t>
    </r>
  </si>
  <si>
    <t>coeff. de fluage à l'infini</t>
  </si>
  <si>
    <t>jours</t>
  </si>
  <si>
    <t>chargement</t>
  </si>
  <si>
    <t>ciment</t>
  </si>
  <si>
    <t>§ 5.1.5 et Annex B</t>
  </si>
  <si>
    <t>poutre</t>
  </si>
  <si>
    <t>dalle</t>
  </si>
  <si>
    <t>poutre (ou poteau) ou dalle (ou mur)</t>
  </si>
  <si>
    <t>kh</t>
  </si>
  <si>
    <t>Données</t>
  </si>
  <si>
    <t>largeur de l'élément</t>
  </si>
  <si>
    <t>longueur de l'élément</t>
  </si>
  <si>
    <t>âge du béton en fin de cure</t>
  </si>
  <si>
    <t>âge du béton à la date du calcul</t>
  </si>
  <si>
    <t>humidité relative</t>
  </si>
  <si>
    <t>résistance du béton</t>
  </si>
  <si>
    <t>Calculs</t>
  </si>
  <si>
    <t>Ciment</t>
  </si>
  <si>
    <t>classe</t>
  </si>
  <si>
    <r>
      <t xml:space="preserve">retrait de dessiccation à l'infini = 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cd,0</t>
    </r>
    <r>
      <rPr>
        <sz val="9"/>
        <rFont val="Arial"/>
        <family val="2"/>
      </rPr>
      <t>.k</t>
    </r>
    <r>
      <rPr>
        <vertAlign val="subscript"/>
        <sz val="9"/>
        <rFont val="Arial"/>
        <family val="2"/>
      </rPr>
      <t>h</t>
    </r>
  </si>
  <si>
    <t>158 - Fluage</t>
  </si>
  <si>
    <t>H. Thonier</t>
  </si>
  <si>
    <t>L'auteur n'est pas</t>
  </si>
  <si>
    <t>responsable de</t>
  </si>
  <si>
    <t>l'utilisation faite</t>
  </si>
  <si>
    <t>de ce programme</t>
  </si>
  <si>
    <t xml:space="preserve">Ce document est protégé par le droit d’auteur © Henry Thonier - EGF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</si>
</sst>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&quot; F&quot;;\-#,##0&quot; F&quot;"/>
    <numFmt numFmtId="166" formatCode="#,##0&quot; F&quot;;[Red]\-#,##0&quot; F&quot;"/>
    <numFmt numFmtId="167" formatCode="#,##0.00&quot; F&quot;;\-#,##0.00&quot; F&quot;"/>
    <numFmt numFmtId="168" formatCode="#,##0.00&quot; F&quot;;[Red]\-#,##0.00&quot; F&quot;"/>
    <numFmt numFmtId="169" formatCode="_-* #,##0&quot; F&quot;_-;\-* #,##0&quot; F&quot;_-;_-* &quot;-&quot;&quot; F&quot;_-;_-@_-"/>
    <numFmt numFmtId="170" formatCode="_-* #,##0_ _F_-;\-* #,##0_ _F_-;_-* &quot;-&quot;_ _F_-;_-@_-"/>
    <numFmt numFmtId="171" formatCode="_-* #,##0.00&quot; F&quot;_-;\-* #,##0.00&quot; F&quot;_-;_-* &quot;-&quot;??&quot; F&quot;_-;_-@_-"/>
    <numFmt numFmtId="172" formatCode="_-* #,##0.00_ _F_-;\-* #,##0.00_ _F_-;_-* &quot;-&quot;??_ _F_-;_-@_-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.0000"/>
    <numFmt numFmtId="182" formatCode="0.0"/>
    <numFmt numFmtId="183" formatCode="0.00000"/>
    <numFmt numFmtId="184" formatCode="0.000000"/>
    <numFmt numFmtId="185" formatCode="0.0000000"/>
    <numFmt numFmtId="186" formatCode="d/m/yy"/>
    <numFmt numFmtId="187" formatCode="0.0%"/>
  </numFmts>
  <fonts count="40">
    <font>
      <sz val="9"/>
      <name val="Arial"/>
      <family val="0"/>
    </font>
    <font>
      <sz val="9"/>
      <name val="Symbol"/>
      <family val="1"/>
    </font>
    <font>
      <vertAlign val="subscript"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9"/>
      <name val="Helv"/>
      <family val="0"/>
    </font>
    <font>
      <sz val="6"/>
      <name val="Arial"/>
      <family val="2"/>
    </font>
    <font>
      <b/>
      <sz val="9"/>
      <name val="Tahoma"/>
      <family val="2"/>
    </font>
    <font>
      <b/>
      <vertAlign val="subscript"/>
      <sz val="9"/>
      <name val="Tahoma"/>
      <family val="2"/>
    </font>
    <font>
      <b/>
      <vertAlign val="superscript"/>
      <sz val="9"/>
      <name val="Tahoma"/>
      <family val="2"/>
    </font>
    <font>
      <b/>
      <vertAlign val="superscript"/>
      <sz val="9"/>
      <name val="Symbol"/>
      <family val="1"/>
    </font>
    <font>
      <sz val="9"/>
      <color indexed="23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sz val="6.75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color indexed="10"/>
      <name val="Tahoma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9" borderId="1" applyNumberFormat="0" applyAlignment="0" applyProtection="0"/>
    <xf numFmtId="0" fontId="21" fillId="0" borderId="2" applyNumberFormat="0" applyFill="0" applyAlignment="0" applyProtection="0"/>
    <xf numFmtId="0" fontId="0" fillId="5" borderId="3" applyNumberFormat="0" applyFont="0" applyAlignment="0" applyProtection="0"/>
    <xf numFmtId="0" fontId="22" fillId="3" borderId="1" applyNumberFormat="0" applyAlignment="0" applyProtection="0"/>
    <xf numFmtId="0" fontId="23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0" borderId="0" applyNumberFormat="0" applyBorder="0" applyAlignment="0" applyProtection="0"/>
    <xf numFmtId="9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26" fillId="9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14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 quotePrefix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182" fontId="0" fillId="0" borderId="17" xfId="0" applyNumberFormat="1" applyFont="1" applyFill="1" applyBorder="1" applyAlignment="1" applyProtection="1">
      <alignment horizontal="center"/>
      <protection/>
    </xf>
    <xf numFmtId="164" fontId="0" fillId="18" borderId="18" xfId="0" applyNumberFormat="1" applyFont="1" applyFill="1" applyBorder="1" applyAlignment="1" applyProtection="1">
      <alignment horizontal="center"/>
      <protection/>
    </xf>
    <xf numFmtId="0" fontId="0" fillId="0" borderId="0" xfId="0" applyAlignment="1" quotePrefix="1">
      <alignment/>
    </xf>
    <xf numFmtId="0" fontId="15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10" borderId="17" xfId="0" applyNumberFormat="1" applyFont="1" applyFill="1" applyBorder="1" applyAlignment="1" applyProtection="1">
      <alignment horizont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9" fontId="0" fillId="0" borderId="0" xfId="52" applyFont="1" applyBorder="1" applyAlignment="1">
      <alignment horizontal="center"/>
    </xf>
    <xf numFmtId="9" fontId="0" fillId="0" borderId="0" xfId="52" applyFont="1" applyAlignment="1">
      <alignment/>
    </xf>
    <xf numFmtId="0" fontId="1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13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center"/>
      <protection/>
    </xf>
    <xf numFmtId="9" fontId="0" fillId="0" borderId="0" xfId="52" applyFont="1" applyFill="1" applyBorder="1" applyAlignment="1" applyProtection="1">
      <alignment horizontal="left"/>
      <protection/>
    </xf>
    <xf numFmtId="0" fontId="0" fillId="10" borderId="17" xfId="0" applyFont="1" applyFill="1" applyBorder="1" applyAlignment="1" applyProtection="1">
      <alignment horizontal="center"/>
      <protection/>
    </xf>
    <xf numFmtId="187" fontId="0" fillId="0" borderId="21" xfId="52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181" fontId="0" fillId="0" borderId="17" xfId="0" applyNumberFormat="1" applyFont="1" applyFill="1" applyBorder="1" applyAlignment="1" applyProtection="1">
      <alignment horizontal="center"/>
      <protection/>
    </xf>
    <xf numFmtId="181" fontId="0" fillId="10" borderId="22" xfId="0" applyNumberFormat="1" applyFont="1" applyFill="1" applyBorder="1" applyAlignment="1" applyProtection="1">
      <alignment horizontal="center"/>
      <protection/>
    </xf>
    <xf numFmtId="181" fontId="0" fillId="10" borderId="17" xfId="0" applyNumberFormat="1" applyFont="1" applyFill="1" applyBorder="1" applyAlignment="1" applyProtection="1">
      <alignment horizontal="center"/>
      <protection/>
    </xf>
    <xf numFmtId="181" fontId="0" fillId="18" borderId="18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 quotePrefix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Fill="1" applyAlignment="1" quotePrefix="1">
      <alignment horizontal="left"/>
    </xf>
    <xf numFmtId="0" fontId="6" fillId="0" borderId="0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7" fillId="0" borderId="0" xfId="0" applyFont="1" applyAlignment="1" applyProtection="1">
      <alignment horizontal="center"/>
      <protection/>
    </xf>
    <xf numFmtId="0" fontId="0" fillId="0" borderId="31" xfId="0" applyFont="1" applyBorder="1" applyAlignment="1">
      <alignment horizontal="center"/>
    </xf>
    <xf numFmtId="0" fontId="0" fillId="7" borderId="32" xfId="0" applyFill="1" applyBorder="1" applyAlignment="1" applyProtection="1">
      <alignment horizontal="center"/>
      <protection locked="0"/>
    </xf>
    <xf numFmtId="0" fontId="0" fillId="7" borderId="33" xfId="0" applyFill="1" applyBorder="1" applyAlignment="1" applyProtection="1">
      <alignment horizontal="center"/>
      <protection locked="0"/>
    </xf>
    <xf numFmtId="3" fontId="0" fillId="7" borderId="33" xfId="0" applyNumberFormat="1" applyFill="1" applyBorder="1" applyAlignment="1" applyProtection="1">
      <alignment horizontal="center"/>
      <protection locked="0"/>
    </xf>
    <xf numFmtId="0" fontId="0" fillId="7" borderId="34" xfId="0" applyFill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4725"/>
          <c:y val="-0.02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64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Retrait!$L$21</c:f>
              <c:strCache>
                <c:ptCount val="1"/>
                <c:pt idx="0">
                  <c:v>kh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Retrait!$K$22:$K$28</c:f>
              <c:numCache>
                <c:ptCount val="7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500</c:v>
                </c:pt>
                <c:pt idx="5">
                  <c:v>1000</c:v>
                </c:pt>
              </c:numCache>
            </c:numRef>
          </c:xVal>
          <c:yVal>
            <c:numRef>
              <c:f>Retrait!$L$22:$L$28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0.85</c:v>
                </c:pt>
                <c:pt idx="3">
                  <c:v>0.75</c:v>
                </c:pt>
                <c:pt idx="4">
                  <c:v>0.7</c:v>
                </c:pt>
                <c:pt idx="5">
                  <c:v>0.7</c:v>
                </c:pt>
              </c:numCache>
            </c:numRef>
          </c:yVal>
          <c:smooth val="0"/>
        </c:ser>
        <c:axId val="10415014"/>
        <c:axId val="26626263"/>
      </c:scatterChart>
      <c:valAx>
        <c:axId val="1041501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626263"/>
        <c:crosses val="autoZero"/>
        <c:crossBetween val="midCat"/>
        <c:dispUnits/>
        <c:majorUnit val="100"/>
      </c:valAx>
      <c:valAx>
        <c:axId val="2662626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4150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19</xdr:row>
      <xdr:rowOff>85725</xdr:rowOff>
    </xdr:from>
    <xdr:to>
      <xdr:col>13</xdr:col>
      <xdr:colOff>561975</xdr:colOff>
      <xdr:row>30</xdr:row>
      <xdr:rowOff>19050</xdr:rowOff>
    </xdr:to>
    <xdr:graphicFrame>
      <xdr:nvGraphicFramePr>
        <xdr:cNvPr id="1" name="Chart 36"/>
        <xdr:cNvGraphicFramePr/>
      </xdr:nvGraphicFramePr>
      <xdr:xfrm>
        <a:off x="6419850" y="3209925"/>
        <a:ext cx="327660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ureau\aaMac5avr06\ConcCalcStuvtB&#226;t\TOME7\ProgrammesT7\Programmes%20CSTB\15%20EC2FluaRetr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"/>
      <sheetName val="Mode d'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113"/>
  <sheetViews>
    <sheetView showGridLines="0" view="pageBreakPreview" zoomScaleNormal="115" zoomScaleSheetLayoutView="100" zoomScalePageLayoutView="0" workbookViewId="0" topLeftCell="A1">
      <selection activeCell="I25" sqref="I25"/>
    </sheetView>
  </sheetViews>
  <sheetFormatPr defaultColWidth="11.421875" defaultRowHeight="12"/>
  <cols>
    <col min="1" max="1" width="10.28125" style="1" customWidth="1"/>
    <col min="2" max="2" width="7.140625" style="2" customWidth="1"/>
    <col min="3" max="3" width="8.8515625" style="2" customWidth="1"/>
    <col min="4" max="6" width="7.00390625" style="0" customWidth="1"/>
    <col min="7" max="7" width="7.00390625" style="2" customWidth="1"/>
    <col min="11" max="11" width="11.421875" style="39" customWidth="1"/>
    <col min="12" max="12" width="5.421875" style="0" customWidth="1"/>
    <col min="13" max="13" width="8.8515625" style="0" customWidth="1"/>
  </cols>
  <sheetData>
    <row r="1" spans="2:9" ht="12.75" thickBot="1">
      <c r="B1" s="88" t="s">
        <v>123</v>
      </c>
      <c r="C1" s="88"/>
      <c r="D1" s="88"/>
      <c r="E1" s="88"/>
      <c r="F1" s="88"/>
      <c r="G1" s="88"/>
      <c r="H1" s="88"/>
      <c r="I1" s="88"/>
    </row>
    <row r="2" spans="1:12" ht="13.5">
      <c r="A2" s="80" t="s">
        <v>117</v>
      </c>
      <c r="B2" s="77"/>
      <c r="C2" s="77"/>
      <c r="D2" s="41"/>
      <c r="G2" s="35"/>
      <c r="I2" s="87" t="s">
        <v>118</v>
      </c>
      <c r="K2" s="2"/>
      <c r="L2" s="10" t="s">
        <v>3</v>
      </c>
    </row>
    <row r="3" spans="1:12" ht="12.75">
      <c r="A3" s="9" t="s">
        <v>101</v>
      </c>
      <c r="G3" s="36"/>
      <c r="I3" s="87" t="s">
        <v>119</v>
      </c>
      <c r="K3" s="3" t="s">
        <v>43</v>
      </c>
      <c r="L3" s="11">
        <v>-1</v>
      </c>
    </row>
    <row r="4" spans="7:12" ht="13.5" thickBot="1">
      <c r="G4"/>
      <c r="I4" s="87" t="s">
        <v>120</v>
      </c>
      <c r="K4" s="4" t="s">
        <v>44</v>
      </c>
      <c r="L4" s="12">
        <v>0</v>
      </c>
    </row>
    <row r="5" spans="2:12" ht="13.5" thickTop="1">
      <c r="B5" s="89" t="s">
        <v>102</v>
      </c>
      <c r="D5" s="7" t="s">
        <v>104</v>
      </c>
      <c r="I5" s="87" t="s">
        <v>121</v>
      </c>
      <c r="K5" s="4" t="s">
        <v>45</v>
      </c>
      <c r="L5" s="12">
        <v>0</v>
      </c>
    </row>
    <row r="6" spans="1:12" ht="13.5">
      <c r="A6" s="1" t="s">
        <v>9</v>
      </c>
      <c r="B6" s="90">
        <v>50</v>
      </c>
      <c r="C6" t="s">
        <v>10</v>
      </c>
      <c r="G6"/>
      <c r="I6" s="87" t="s">
        <v>122</v>
      </c>
      <c r="K6" s="4" t="s">
        <v>46</v>
      </c>
      <c r="L6" s="12">
        <v>1</v>
      </c>
    </row>
    <row r="7" spans="1:12" ht="12">
      <c r="A7" s="52" t="s">
        <v>100</v>
      </c>
      <c r="B7" s="90" t="s">
        <v>47</v>
      </c>
      <c r="C7"/>
      <c r="G7"/>
      <c r="K7" s="4" t="s">
        <v>47</v>
      </c>
      <c r="L7" s="12">
        <v>1</v>
      </c>
    </row>
    <row r="8" spans="1:12" ht="13.5">
      <c r="A8" s="1" t="s">
        <v>1</v>
      </c>
      <c r="B8" s="91">
        <f>50*365</f>
        <v>18250</v>
      </c>
      <c r="C8" s="53" t="s">
        <v>98</v>
      </c>
      <c r="D8" s="47" t="str">
        <f>"= "&amp;ROUND(B8/365,1)&amp;" ans"</f>
        <v>= 50 ans</v>
      </c>
      <c r="G8"/>
      <c r="K8" s="5" t="s">
        <v>48</v>
      </c>
      <c r="L8" s="13">
        <v>1</v>
      </c>
    </row>
    <row r="9" spans="1:7" ht="13.5">
      <c r="A9" s="1" t="s">
        <v>2</v>
      </c>
      <c r="B9" s="90">
        <v>28</v>
      </c>
      <c r="C9" s="53" t="s">
        <v>98</v>
      </c>
      <c r="D9" s="53" t="s">
        <v>99</v>
      </c>
      <c r="G9"/>
    </row>
    <row r="10" spans="1:17" ht="12">
      <c r="A10" s="1" t="s">
        <v>4</v>
      </c>
      <c r="B10" s="90">
        <v>50</v>
      </c>
      <c r="C10" t="s">
        <v>5</v>
      </c>
      <c r="I10" s="2"/>
      <c r="J10" s="2"/>
      <c r="K10" s="11" t="s">
        <v>103</v>
      </c>
      <c r="L10" s="2"/>
      <c r="M10" s="2"/>
      <c r="N10" s="2"/>
      <c r="O10" s="2"/>
      <c r="Q10" s="2"/>
    </row>
    <row r="11" spans="1:17" ht="12">
      <c r="A11" s="1" t="s">
        <v>6</v>
      </c>
      <c r="B11" s="90">
        <v>0.48</v>
      </c>
      <c r="C11" t="s">
        <v>8</v>
      </c>
      <c r="H11" s="2"/>
      <c r="I11" s="2"/>
      <c r="J11" s="2"/>
      <c r="K11" s="13" t="s">
        <v>102</v>
      </c>
      <c r="L11" s="2"/>
      <c r="M11" s="2"/>
      <c r="N11" s="2"/>
      <c r="O11" s="2"/>
      <c r="P11" s="2"/>
      <c r="Q11" s="2"/>
    </row>
    <row r="12" spans="1:17" ht="12.75" thickBot="1">
      <c r="A12" s="1" t="s">
        <v>7</v>
      </c>
      <c r="B12" s="92">
        <v>0.12</v>
      </c>
      <c r="C12" t="s">
        <v>8</v>
      </c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8:17" ht="12.75" thickTop="1"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3.5">
      <c r="A14" s="1" t="s">
        <v>0</v>
      </c>
      <c r="B14" s="8">
        <f>B6+8</f>
        <v>58</v>
      </c>
      <c r="C14" t="s">
        <v>10</v>
      </c>
      <c r="D14" s="6" t="s">
        <v>11</v>
      </c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3.5">
      <c r="A15" s="24" t="s">
        <v>17</v>
      </c>
      <c r="B15" s="26">
        <f>1.05*22*(B14/10)^0.3</f>
        <v>39.14176254619539</v>
      </c>
      <c r="C15" s="18" t="s">
        <v>14</v>
      </c>
      <c r="D15" s="23" t="s">
        <v>90</v>
      </c>
      <c r="H15" s="2"/>
      <c r="J15" s="2"/>
      <c r="K15" s="2"/>
      <c r="L15" s="2"/>
      <c r="M15" s="2"/>
      <c r="N15" s="2"/>
      <c r="O15" s="2"/>
      <c r="P15" s="2"/>
      <c r="Q15" s="2"/>
    </row>
    <row r="16" spans="1:17" ht="13.5">
      <c r="A16" s="30" t="s">
        <v>25</v>
      </c>
      <c r="B16" s="26">
        <f>IF(B14&lt;35,1,(35/B14)^0.7)</f>
        <v>0.7021793211520164</v>
      </c>
      <c r="C16" s="17" t="s">
        <v>91</v>
      </c>
      <c r="G16" s="19"/>
      <c r="J16" s="2"/>
      <c r="K16" s="2"/>
      <c r="L16" s="2"/>
      <c r="M16" s="2"/>
      <c r="N16" s="2"/>
      <c r="O16" s="2"/>
      <c r="P16" s="2"/>
      <c r="Q16" s="2"/>
    </row>
    <row r="17" spans="1:17" ht="13.5">
      <c r="A17" s="30" t="s">
        <v>26</v>
      </c>
      <c r="B17" s="26">
        <f>IF(B14&lt;35,1,(35/B14)^0.2)</f>
        <v>0.9039158675310343</v>
      </c>
      <c r="C17" s="17" t="s">
        <v>92</v>
      </c>
      <c r="G17" s="17"/>
      <c r="H17" s="17"/>
      <c r="J17" s="2"/>
      <c r="K17" s="2"/>
      <c r="L17" s="2"/>
      <c r="M17" s="2"/>
      <c r="N17" s="2"/>
      <c r="O17" s="2"/>
      <c r="P17" s="2"/>
      <c r="Q17" s="2"/>
    </row>
    <row r="18" spans="1:17" ht="13.5">
      <c r="A18" s="30" t="s">
        <v>27</v>
      </c>
      <c r="B18" s="26">
        <f>IF(B14&lt;35,1,(35/B14)^0.5)</f>
        <v>0.7768193328323317</v>
      </c>
      <c r="C18" s="17" t="s">
        <v>93</v>
      </c>
      <c r="G18" s="17"/>
      <c r="J18" s="2"/>
      <c r="K18" s="2"/>
      <c r="L18" s="2"/>
      <c r="M18" s="2"/>
      <c r="N18" s="2"/>
      <c r="O18" s="2"/>
      <c r="P18" s="2"/>
      <c r="Q18" s="2"/>
    </row>
    <row r="19" spans="1:17" ht="12">
      <c r="A19" s="30" t="s">
        <v>15</v>
      </c>
      <c r="B19" s="26">
        <f>alphacc(B7,1)</f>
        <v>1</v>
      </c>
      <c r="C19" s="18" t="s">
        <v>94</v>
      </c>
      <c r="J19" s="2"/>
      <c r="K19" s="2"/>
      <c r="L19" s="2"/>
      <c r="M19" s="2"/>
      <c r="N19" s="2"/>
      <c r="O19" s="2"/>
      <c r="P19" s="2"/>
      <c r="Q19" s="2"/>
    </row>
    <row r="20" spans="1:17" ht="13.5">
      <c r="A20" s="24" t="s">
        <v>16</v>
      </c>
      <c r="B20" s="31">
        <f>IF(B5=K10,B12,B11*B12/(B11+B12)*1000)</f>
        <v>96</v>
      </c>
      <c r="C20" s="18" t="s">
        <v>12</v>
      </c>
      <c r="D20" s="25" t="s">
        <v>31</v>
      </c>
      <c r="J20" s="2"/>
      <c r="K20" s="2"/>
      <c r="L20" s="2"/>
      <c r="M20" s="2"/>
      <c r="N20" s="2"/>
      <c r="O20" s="2"/>
      <c r="P20" s="2"/>
      <c r="Q20" s="2"/>
    </row>
    <row r="21" spans="1:17" ht="13.5">
      <c r="A21" s="24" t="s">
        <v>28</v>
      </c>
      <c r="B21" s="31">
        <f>MAX(0.5,B9*(9/(2+B9^1.2)+1)^B19)</f>
        <v>32.45826411064043</v>
      </c>
      <c r="C21" s="18" t="s">
        <v>98</v>
      </c>
      <c r="D21" s="17" t="s">
        <v>32</v>
      </c>
      <c r="F21" s="18" t="s">
        <v>95</v>
      </c>
      <c r="J21" s="2"/>
      <c r="K21" s="2"/>
      <c r="L21" s="2"/>
      <c r="M21" s="2"/>
      <c r="N21" s="2"/>
      <c r="O21" s="2"/>
      <c r="P21" s="2"/>
      <c r="Q21" s="2"/>
    </row>
    <row r="22" spans="1:17" ht="13.5">
      <c r="A22" s="30" t="s">
        <v>20</v>
      </c>
      <c r="B22" s="26">
        <f>16.8/SQRT(B14)</f>
        <v>2.205948072043339</v>
      </c>
      <c r="D22" s="18" t="s">
        <v>35</v>
      </c>
      <c r="J22" s="2"/>
      <c r="K22" s="2"/>
      <c r="L22" s="2"/>
      <c r="M22" s="2"/>
      <c r="N22" s="2"/>
      <c r="O22" s="2"/>
      <c r="P22" s="2"/>
      <c r="Q22" s="2"/>
    </row>
    <row r="23" spans="1:17" ht="13.5">
      <c r="A23" s="30" t="s">
        <v>21</v>
      </c>
      <c r="B23" s="26">
        <f>1/(0.1+B21^0.2)</f>
        <v>0.4749024126016479</v>
      </c>
      <c r="D23" s="18" t="s">
        <v>36</v>
      </c>
      <c r="H23" s="19"/>
      <c r="J23" s="2"/>
      <c r="K23" s="2"/>
      <c r="L23" s="2"/>
      <c r="M23" s="2"/>
      <c r="N23" s="2"/>
      <c r="O23" s="2"/>
      <c r="P23" s="2"/>
      <c r="Q23" s="2"/>
    </row>
    <row r="24" spans="1:17" ht="14.25">
      <c r="A24" s="30" t="s">
        <v>19</v>
      </c>
      <c r="B24" s="26">
        <f>(1+(1-B10/100)/(0.1*(B20^(1/3)))*B16)*B17</f>
        <v>1.5970048134955408</v>
      </c>
      <c r="D24" s="17" t="s">
        <v>34</v>
      </c>
      <c r="G24" s="17"/>
      <c r="H24" s="19"/>
      <c r="J24" s="2"/>
      <c r="K24" s="2"/>
      <c r="L24" s="2"/>
      <c r="M24" s="2"/>
      <c r="N24" s="2"/>
      <c r="O24" s="2"/>
      <c r="P24" s="2"/>
      <c r="Q24" s="2"/>
    </row>
    <row r="25" spans="1:17" ht="13.5">
      <c r="A25" s="30" t="s">
        <v>18</v>
      </c>
      <c r="B25" s="26">
        <f>B24*B22*B23</f>
        <v>1.6730383108616342</v>
      </c>
      <c r="D25" s="17" t="s">
        <v>33</v>
      </c>
      <c r="G25" s="17"/>
      <c r="H25" s="19"/>
      <c r="J25" s="2"/>
      <c r="K25" s="2"/>
      <c r="L25" s="2"/>
      <c r="M25" s="2"/>
      <c r="N25" s="2"/>
      <c r="O25" s="2"/>
      <c r="P25" s="2"/>
      <c r="Q25" s="2"/>
    </row>
    <row r="26" spans="1:17" ht="14.25">
      <c r="A26" s="30" t="s">
        <v>24</v>
      </c>
      <c r="B26" s="26">
        <f>MIN(1500*B18,1.5*(1+(0.012*B10)^18)*B20+250*B18)</f>
        <v>338.2194578418432</v>
      </c>
      <c r="C26" s="17" t="s">
        <v>41</v>
      </c>
      <c r="D26" s="27" t="s">
        <v>40</v>
      </c>
      <c r="G26" s="17"/>
      <c r="H26" s="19"/>
      <c r="J26" s="2"/>
      <c r="K26" s="2"/>
      <c r="L26" s="2"/>
      <c r="M26" s="2"/>
      <c r="N26" s="2"/>
      <c r="O26" s="2"/>
      <c r="P26" s="2"/>
      <c r="Q26" s="2"/>
    </row>
    <row r="27" spans="1:17" ht="14.25">
      <c r="A27" s="30" t="s">
        <v>22</v>
      </c>
      <c r="B27" s="26">
        <f>((B8-B21)/(B26+B8-B21))^0.3</f>
        <v>0.994496592803655</v>
      </c>
      <c r="D27" s="17" t="s">
        <v>42</v>
      </c>
      <c r="G27" s="17"/>
      <c r="H27" s="17"/>
      <c r="J27" s="2"/>
      <c r="K27" s="2"/>
      <c r="L27" s="2"/>
      <c r="M27" s="2"/>
      <c r="N27" s="2"/>
      <c r="O27" s="2"/>
      <c r="P27" s="2"/>
      <c r="Q27" s="2"/>
    </row>
    <row r="28" spans="1:17" ht="13.5">
      <c r="A28" s="30" t="s">
        <v>23</v>
      </c>
      <c r="B28" s="26">
        <f>1</f>
        <v>1</v>
      </c>
      <c r="D28" s="18" t="s">
        <v>96</v>
      </c>
      <c r="G28" s="17"/>
      <c r="H28" s="17"/>
      <c r="J28" s="2"/>
      <c r="K28" s="2"/>
      <c r="L28" s="2"/>
      <c r="M28" s="2"/>
      <c r="N28" s="2"/>
      <c r="O28" s="2"/>
      <c r="P28" s="2"/>
      <c r="Q28" s="2"/>
    </row>
    <row r="29" spans="1:17" ht="13.5">
      <c r="A29" s="30" t="s">
        <v>29</v>
      </c>
      <c r="B29" s="43">
        <f>B25*B27</f>
        <v>1.6638308997818774</v>
      </c>
      <c r="C29" s="17" t="s">
        <v>13</v>
      </c>
      <c r="D29" s="33" t="s">
        <v>37</v>
      </c>
      <c r="F29" s="18" t="str">
        <f>"coeff.  de fluage à "&amp;B8&amp;" jours"</f>
        <v>coeff.  de fluage à 18250 jours</v>
      </c>
      <c r="H29" s="19"/>
      <c r="J29" s="2"/>
      <c r="K29" s="2"/>
      <c r="L29" s="2"/>
      <c r="M29" s="2"/>
      <c r="N29" s="2"/>
      <c r="O29" s="2"/>
      <c r="P29" s="2"/>
      <c r="Q29" s="2"/>
    </row>
    <row r="30" spans="1:17" ht="13.5">
      <c r="A30" s="30" t="s">
        <v>30</v>
      </c>
      <c r="B30" s="32">
        <f>B25*B28</f>
        <v>1.6730383108616342</v>
      </c>
      <c r="C30" s="17" t="s">
        <v>38</v>
      </c>
      <c r="D30" s="33" t="s">
        <v>39</v>
      </c>
      <c r="F30" s="18" t="s">
        <v>97</v>
      </c>
      <c r="H30" s="17"/>
      <c r="J30" s="2"/>
      <c r="K30" s="2"/>
      <c r="L30" s="2"/>
      <c r="M30" s="2"/>
      <c r="N30" s="2"/>
      <c r="O30" s="2"/>
      <c r="P30" s="2"/>
      <c r="Q30" s="2"/>
    </row>
    <row r="31" spans="8:17" ht="12">
      <c r="H31" s="29"/>
      <c r="J31" s="2"/>
      <c r="K31" s="2"/>
      <c r="L31" s="2"/>
      <c r="M31" s="2"/>
      <c r="N31" s="2"/>
      <c r="O31" s="2"/>
      <c r="P31" s="2"/>
      <c r="Q31" s="2"/>
    </row>
    <row r="32" spans="2:17" ht="12">
      <c r="B32" s="2" t="str">
        <f>"soit "&amp;INT(B29/B30*100)&amp;"%"</f>
        <v>soit 99%</v>
      </c>
      <c r="J32" s="2"/>
      <c r="K32" s="2"/>
      <c r="L32" s="2"/>
      <c r="M32" s="2"/>
      <c r="N32" s="2"/>
      <c r="O32" s="2"/>
      <c r="P32" s="2"/>
      <c r="Q32" s="2"/>
    </row>
    <row r="33" ht="12">
      <c r="G33" s="38"/>
    </row>
    <row r="34" spans="1:3" ht="12">
      <c r="A34" s="52" t="s">
        <v>77</v>
      </c>
      <c r="B34" s="75">
        <f>flu(B11,B12,B6,B9,B8,B10,B7,2)</f>
        <v>1.6638308997818771</v>
      </c>
      <c r="C34" s="7" t="s">
        <v>78</v>
      </c>
    </row>
    <row r="35" spans="1:7" ht="12">
      <c r="A35"/>
      <c r="B35"/>
      <c r="C35"/>
      <c r="G35"/>
    </row>
    <row r="36" spans="1:7" ht="12">
      <c r="A36" s="2"/>
      <c r="D36" s="34"/>
      <c r="G36"/>
    </row>
    <row r="37" ht="12">
      <c r="G37"/>
    </row>
    <row r="38" ht="12">
      <c r="G38"/>
    </row>
    <row r="39" ht="12">
      <c r="G39"/>
    </row>
    <row r="40" spans="6:9" ht="12">
      <c r="F40" s="41"/>
      <c r="G40" s="42"/>
      <c r="H40" s="46"/>
      <c r="I40" s="48"/>
    </row>
    <row r="41" spans="1:11" ht="12">
      <c r="A41"/>
      <c r="B41"/>
      <c r="C41"/>
      <c r="K41"/>
    </row>
    <row r="42" ht="12">
      <c r="K42"/>
    </row>
    <row r="43" ht="12">
      <c r="K43"/>
    </row>
    <row r="44" ht="12">
      <c r="K44"/>
    </row>
    <row r="45" ht="12">
      <c r="K45"/>
    </row>
    <row r="46" ht="12">
      <c r="K46"/>
    </row>
    <row r="47" ht="12">
      <c r="K47"/>
    </row>
    <row r="48" ht="12">
      <c r="K48"/>
    </row>
    <row r="49" ht="12">
      <c r="K49"/>
    </row>
    <row r="50" ht="12">
      <c r="K50"/>
    </row>
    <row r="51" ht="12">
      <c r="K51"/>
    </row>
    <row r="52" ht="12">
      <c r="K52"/>
    </row>
    <row r="53" ht="12">
      <c r="K53"/>
    </row>
    <row r="54" ht="12">
      <c r="K54"/>
    </row>
    <row r="55" ht="12">
      <c r="K55"/>
    </row>
    <row r="56" ht="12">
      <c r="K56"/>
    </row>
    <row r="57" ht="12">
      <c r="K57"/>
    </row>
    <row r="58" ht="12">
      <c r="K58"/>
    </row>
    <row r="59" ht="12">
      <c r="K59"/>
    </row>
    <row r="60" ht="12">
      <c r="K60"/>
    </row>
    <row r="61" ht="12">
      <c r="K61"/>
    </row>
    <row r="62" ht="12">
      <c r="K62"/>
    </row>
    <row r="63" spans="1:11" ht="12">
      <c r="A63" s="37"/>
      <c r="K63"/>
    </row>
    <row r="64" spans="4:11" ht="12">
      <c r="D64" s="2"/>
      <c r="E64" s="2"/>
      <c r="F64" s="2"/>
      <c r="K64"/>
    </row>
    <row r="65" spans="4:11" ht="12">
      <c r="D65" s="2"/>
      <c r="E65" s="2"/>
      <c r="F65" s="2"/>
      <c r="K65"/>
    </row>
    <row r="66" spans="4:11" ht="12">
      <c r="D66" s="2"/>
      <c r="E66" s="2"/>
      <c r="F66" s="2"/>
      <c r="K66"/>
    </row>
    <row r="67" spans="4:11" ht="12">
      <c r="D67" s="2"/>
      <c r="E67" s="2"/>
      <c r="F67" s="2"/>
      <c r="K67"/>
    </row>
    <row r="68" spans="4:11" ht="12">
      <c r="D68" s="2"/>
      <c r="E68" s="2"/>
      <c r="F68" s="2"/>
      <c r="K68"/>
    </row>
    <row r="69" spans="4:11" ht="12">
      <c r="D69" s="2"/>
      <c r="E69" s="2"/>
      <c r="F69" s="2"/>
      <c r="K69"/>
    </row>
    <row r="70" spans="4:11" ht="12">
      <c r="D70" s="2"/>
      <c r="E70" s="2"/>
      <c r="F70" s="2"/>
      <c r="K70"/>
    </row>
    <row r="71" ht="12">
      <c r="K71"/>
    </row>
    <row r="72" ht="12">
      <c r="K72"/>
    </row>
    <row r="73" ht="12">
      <c r="K73"/>
    </row>
    <row r="74" ht="12">
      <c r="K74"/>
    </row>
    <row r="76" spans="9:13" ht="12">
      <c r="I76" s="19"/>
      <c r="J76" s="19"/>
      <c r="K76" s="20"/>
      <c r="L76" s="20"/>
      <c r="M76" s="19"/>
    </row>
    <row r="77" spans="9:13" ht="12">
      <c r="I77" s="19"/>
      <c r="J77" s="19"/>
      <c r="K77" s="20"/>
      <c r="L77" s="20"/>
      <c r="M77" s="19"/>
    </row>
    <row r="79" spans="9:13" ht="12">
      <c r="I79" s="19"/>
      <c r="J79" s="19"/>
      <c r="K79" s="20"/>
      <c r="L79" s="20"/>
      <c r="M79" s="19"/>
    </row>
    <row r="80" spans="9:13" ht="12">
      <c r="I80" s="19"/>
      <c r="J80" s="19"/>
      <c r="K80" s="20"/>
      <c r="L80" s="20"/>
      <c r="M80" s="19"/>
    </row>
    <row r="82" spans="9:13" ht="12">
      <c r="I82" s="19"/>
      <c r="J82" s="19"/>
      <c r="K82" s="20"/>
      <c r="L82" s="20"/>
      <c r="M82" s="19"/>
    </row>
    <row r="83" spans="9:13" ht="12">
      <c r="I83" s="19"/>
      <c r="J83" s="19"/>
      <c r="K83" s="20"/>
      <c r="L83" s="20"/>
      <c r="M83" s="19"/>
    </row>
    <row r="85" spans="9:13" ht="12">
      <c r="I85" s="19"/>
      <c r="J85" s="19"/>
      <c r="K85" s="20"/>
      <c r="L85" s="20"/>
      <c r="M85" s="19"/>
    </row>
    <row r="86" spans="9:13" ht="12">
      <c r="I86" s="19"/>
      <c r="J86" s="19"/>
      <c r="K86" s="20"/>
      <c r="L86" s="20"/>
      <c r="M86" s="19"/>
    </row>
    <row r="88" spans="9:13" ht="12">
      <c r="I88" s="19"/>
      <c r="J88" s="19"/>
      <c r="K88" s="20"/>
      <c r="L88" s="20"/>
      <c r="M88" s="19"/>
    </row>
    <row r="89" spans="9:13" ht="12">
      <c r="I89" s="19"/>
      <c r="J89" s="19"/>
      <c r="K89" s="20"/>
      <c r="L89" s="20"/>
      <c r="M89" s="19"/>
    </row>
    <row r="91" spans="9:13" ht="12">
      <c r="I91" s="19"/>
      <c r="J91" s="19"/>
      <c r="K91" s="20"/>
      <c r="L91" s="20"/>
      <c r="M91" s="19"/>
    </row>
    <row r="92" spans="9:13" ht="12">
      <c r="I92" s="19"/>
      <c r="J92" s="19"/>
      <c r="K92" s="20"/>
      <c r="L92" s="20"/>
      <c r="M92" s="19"/>
    </row>
    <row r="94" spans="9:13" ht="12">
      <c r="I94" s="19"/>
      <c r="J94" s="19"/>
      <c r="K94" s="20"/>
      <c r="L94" s="20"/>
      <c r="M94" s="19"/>
    </row>
    <row r="95" spans="9:13" ht="12">
      <c r="I95" s="19"/>
      <c r="J95" s="19"/>
      <c r="K95" s="20"/>
      <c r="L95" s="20"/>
      <c r="M95" s="19"/>
    </row>
    <row r="97" spans="9:13" ht="12">
      <c r="I97" s="19"/>
      <c r="J97" s="19"/>
      <c r="K97" s="20"/>
      <c r="L97" s="20"/>
      <c r="M97" s="19"/>
    </row>
    <row r="98" spans="9:13" ht="12">
      <c r="I98" s="19"/>
      <c r="J98" s="19"/>
      <c r="K98" s="20"/>
      <c r="L98" s="20"/>
      <c r="M98" s="19"/>
    </row>
    <row r="100" spans="9:13" ht="12">
      <c r="I100" s="19"/>
      <c r="J100" s="19"/>
      <c r="K100" s="20"/>
      <c r="L100" s="20"/>
      <c r="M100" s="19"/>
    </row>
    <row r="101" spans="1:17" ht="1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40"/>
      <c r="L101" s="14"/>
      <c r="M101" s="14"/>
      <c r="N101" s="14"/>
      <c r="O101" s="15"/>
      <c r="P101" s="15"/>
      <c r="Q101" s="14"/>
    </row>
    <row r="102" spans="1:17" ht="1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40"/>
      <c r="L102" s="14"/>
      <c r="M102" s="14"/>
      <c r="N102" s="14"/>
      <c r="O102" s="15"/>
      <c r="P102" s="15"/>
      <c r="Q102" s="14"/>
    </row>
    <row r="103" spans="1:17" ht="1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40"/>
      <c r="L103" s="14"/>
      <c r="M103" s="14"/>
      <c r="N103" s="14"/>
      <c r="O103" s="15"/>
      <c r="P103" s="15"/>
      <c r="Q103" s="14"/>
    </row>
    <row r="104" spans="1:17" ht="1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40"/>
      <c r="L104" s="14"/>
      <c r="M104" s="14"/>
      <c r="N104" s="14"/>
      <c r="O104" s="15"/>
      <c r="P104" s="15"/>
      <c r="Q104" s="14"/>
    </row>
    <row r="105" spans="1:17" ht="1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40"/>
      <c r="L105" s="14"/>
      <c r="M105" s="14"/>
      <c r="N105" s="14"/>
      <c r="O105" s="15"/>
      <c r="P105" s="15"/>
      <c r="Q105" s="14"/>
    </row>
    <row r="106" spans="1:17" ht="1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40"/>
      <c r="L106" s="14"/>
      <c r="M106" s="14"/>
      <c r="N106" s="14"/>
      <c r="O106" s="15"/>
      <c r="P106" s="15"/>
      <c r="Q106" s="14"/>
    </row>
    <row r="107" spans="1:17" ht="1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40"/>
      <c r="L107" s="14"/>
      <c r="M107" s="14"/>
      <c r="N107" s="14"/>
      <c r="O107" s="15"/>
      <c r="P107" s="15"/>
      <c r="Q107" s="14"/>
    </row>
    <row r="108" spans="1:17" ht="1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40"/>
      <c r="L108" s="14"/>
      <c r="M108" s="14"/>
      <c r="N108" s="14"/>
      <c r="O108" s="15"/>
      <c r="P108" s="15"/>
      <c r="Q108" s="14"/>
    </row>
    <row r="109" spans="1:17" ht="1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40"/>
      <c r="L109" s="14"/>
      <c r="M109" s="14"/>
      <c r="N109" s="14"/>
      <c r="O109" s="15"/>
      <c r="P109" s="15"/>
      <c r="Q109" s="14"/>
    </row>
    <row r="110" spans="1:17" ht="1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40"/>
      <c r="L110" s="14"/>
      <c r="M110" s="14"/>
      <c r="N110" s="14"/>
      <c r="O110" s="15"/>
      <c r="P110" s="15"/>
      <c r="Q110" s="14"/>
    </row>
    <row r="111" spans="1:17" ht="1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40"/>
      <c r="L111" s="14"/>
      <c r="M111" s="14"/>
      <c r="N111" s="14"/>
      <c r="O111" s="15"/>
      <c r="P111" s="15"/>
      <c r="Q111" s="14"/>
    </row>
    <row r="112" spans="1:17" ht="1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40"/>
      <c r="L112" s="14"/>
      <c r="M112" s="14"/>
      <c r="N112" s="14"/>
      <c r="O112" s="15"/>
      <c r="P112" s="15"/>
      <c r="Q112" s="14"/>
    </row>
    <row r="113" spans="1:17" ht="1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40"/>
      <c r="L113" s="14"/>
      <c r="M113" s="14"/>
      <c r="N113" s="14"/>
      <c r="O113" s="15"/>
      <c r="P113" s="15"/>
      <c r="Q113" s="14"/>
    </row>
  </sheetData>
  <sheetProtection password="DE57" sheet="1"/>
  <mergeCells count="1">
    <mergeCell ref="B1:I1"/>
  </mergeCells>
  <dataValidations count="2">
    <dataValidation type="list" allowBlank="1" showInputMessage="1" showErrorMessage="1" sqref="B7">
      <formula1>$K$3:$K$8</formula1>
    </dataValidation>
    <dataValidation type="list" allowBlank="1" showInputMessage="1" showErrorMessage="1" sqref="B5">
      <formula1>$K$10:$K$11</formula1>
    </dataValidation>
  </dataValidations>
  <printOptions/>
  <pageMargins left="0.75" right="0.75" top="1" bottom="1" header="0.4921259845" footer="0.4921259845"/>
  <pageSetup horizontalDpi="600" verticalDpi="600" orientation="landscape" paperSize="9" scale="85" r:id="rId3"/>
  <rowBreaks count="2" manualBreakCount="2">
    <brk id="40" max="255" man="1"/>
    <brk id="7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N51"/>
  <sheetViews>
    <sheetView showGridLines="0" tabSelected="1" view="pageBreakPreview" zoomScaleSheetLayoutView="100" zoomScalePageLayoutView="0" workbookViewId="0" topLeftCell="A1">
      <selection activeCell="E23" sqref="E23"/>
    </sheetView>
  </sheetViews>
  <sheetFormatPr defaultColWidth="11.421875" defaultRowHeight="12"/>
  <cols>
    <col min="1" max="1" width="9.140625" style="0" customWidth="1"/>
    <col min="2" max="2" width="8.28125" style="0" customWidth="1"/>
    <col min="3" max="3" width="9.140625" style="0" customWidth="1"/>
    <col min="4" max="6" width="10.8515625" style="0" customWidth="1"/>
    <col min="7" max="7" width="13.28125" style="0" customWidth="1"/>
    <col min="9" max="9" width="7.421875" style="0" customWidth="1"/>
  </cols>
  <sheetData>
    <row r="1" spans="2:9" ht="12.75" thickBot="1">
      <c r="B1" s="88" t="s">
        <v>123</v>
      </c>
      <c r="C1" s="88"/>
      <c r="D1" s="88"/>
      <c r="E1" s="88"/>
      <c r="F1" s="88"/>
      <c r="G1" s="88"/>
      <c r="H1" s="88"/>
      <c r="I1" s="88"/>
    </row>
    <row r="2" spans="1:8" ht="12.75">
      <c r="A2" s="76" t="s">
        <v>79</v>
      </c>
      <c r="B2" s="77"/>
      <c r="C2" s="41"/>
      <c r="D2" s="41"/>
      <c r="E2" s="78"/>
      <c r="H2" s="87" t="s">
        <v>118</v>
      </c>
    </row>
    <row r="3" spans="1:8" ht="12.75">
      <c r="A3" s="76"/>
      <c r="B3" s="77"/>
      <c r="C3" s="41"/>
      <c r="D3" s="41"/>
      <c r="E3" s="78"/>
      <c r="H3" s="87" t="s">
        <v>119</v>
      </c>
    </row>
    <row r="4" spans="1:8" ht="13.5" thickBot="1">
      <c r="A4" s="69" t="s">
        <v>106</v>
      </c>
      <c r="B4" s="2"/>
      <c r="H4" s="87" t="s">
        <v>120</v>
      </c>
    </row>
    <row r="5" spans="2:12" ht="13.5" thickTop="1">
      <c r="B5" s="89" t="s">
        <v>103</v>
      </c>
      <c r="C5" s="2"/>
      <c r="D5" s="7" t="s">
        <v>104</v>
      </c>
      <c r="H5" s="87" t="s">
        <v>121</v>
      </c>
      <c r="L5" s="11" t="s">
        <v>103</v>
      </c>
    </row>
    <row r="6" spans="1:12" ht="12.75">
      <c r="A6" s="1" t="s">
        <v>6</v>
      </c>
      <c r="B6" s="90">
        <v>1</v>
      </c>
      <c r="C6" t="s">
        <v>8</v>
      </c>
      <c r="D6" t="s">
        <v>107</v>
      </c>
      <c r="H6" s="87" t="s">
        <v>122</v>
      </c>
      <c r="L6" s="13" t="s">
        <v>102</v>
      </c>
    </row>
    <row r="7" spans="1:4" ht="12">
      <c r="A7" s="1" t="s">
        <v>7</v>
      </c>
      <c r="B7" s="90">
        <v>0.2</v>
      </c>
      <c r="C7" t="s">
        <v>8</v>
      </c>
      <c r="D7" t="s">
        <v>108</v>
      </c>
    </row>
    <row r="8" spans="1:12" ht="13.5">
      <c r="A8" s="1" t="s">
        <v>49</v>
      </c>
      <c r="B8" s="90">
        <v>2</v>
      </c>
      <c r="C8" t="s">
        <v>98</v>
      </c>
      <c r="D8" s="7" t="s">
        <v>109</v>
      </c>
      <c r="L8" s="11" t="s">
        <v>43</v>
      </c>
    </row>
    <row r="9" spans="1:12" ht="12">
      <c r="A9" s="1" t="s">
        <v>1</v>
      </c>
      <c r="B9" s="91">
        <v>12</v>
      </c>
      <c r="C9" t="s">
        <v>98</v>
      </c>
      <c r="D9" s="7" t="s">
        <v>110</v>
      </c>
      <c r="L9" s="12" t="s">
        <v>44</v>
      </c>
    </row>
    <row r="10" spans="1:12" ht="12">
      <c r="A10" s="1" t="s">
        <v>114</v>
      </c>
      <c r="B10" s="90" t="s">
        <v>45</v>
      </c>
      <c r="C10" t="s">
        <v>115</v>
      </c>
      <c r="L10" s="12" t="s">
        <v>45</v>
      </c>
    </row>
    <row r="11" spans="1:12" ht="12">
      <c r="A11" s="1" t="s">
        <v>4</v>
      </c>
      <c r="B11" s="90">
        <v>50</v>
      </c>
      <c r="C11" s="49" t="s">
        <v>51</v>
      </c>
      <c r="D11" t="s">
        <v>111</v>
      </c>
      <c r="L11" s="12" t="s">
        <v>46</v>
      </c>
    </row>
    <row r="12" spans="1:12" ht="14.25" thickBot="1">
      <c r="A12" s="1" t="s">
        <v>9</v>
      </c>
      <c r="B12" s="92">
        <v>25</v>
      </c>
      <c r="C12" t="s">
        <v>10</v>
      </c>
      <c r="D12" t="s">
        <v>112</v>
      </c>
      <c r="L12" s="12" t="s">
        <v>47</v>
      </c>
    </row>
    <row r="13" spans="2:12" ht="12.75" thickTop="1">
      <c r="B13" s="2"/>
      <c r="L13" s="13" t="s">
        <v>48</v>
      </c>
    </row>
    <row r="14" spans="1:8" ht="12">
      <c r="A14" s="86" t="s">
        <v>113</v>
      </c>
      <c r="B14" s="2"/>
      <c r="H14" s="2"/>
    </row>
    <row r="15" spans="1:8" ht="13.5">
      <c r="A15" s="24" t="s">
        <v>16</v>
      </c>
      <c r="B15" s="54">
        <f>IF(B5=L5,B7,B6*B7/(B6+B7))*1000</f>
        <v>200</v>
      </c>
      <c r="C15" s="18" t="s">
        <v>12</v>
      </c>
      <c r="D15" s="79" t="str">
        <f>IF(B5=L6,"= b.h/(b+h)","= h")</f>
        <v>= h</v>
      </c>
      <c r="E15" s="16"/>
      <c r="F15" s="19"/>
      <c r="G15" s="2"/>
      <c r="H15" s="2"/>
    </row>
    <row r="16" spans="1:13" ht="13.5">
      <c r="A16" s="55" t="s">
        <v>60</v>
      </c>
      <c r="B16" s="26">
        <f>alphacc(B10,3)</f>
        <v>4</v>
      </c>
      <c r="D16" s="63" t="s">
        <v>80</v>
      </c>
      <c r="E16" s="16"/>
      <c r="F16" s="19"/>
      <c r="G16" s="2"/>
      <c r="J16" s="52" t="s">
        <v>88</v>
      </c>
      <c r="K16" s="50" t="s">
        <v>52</v>
      </c>
      <c r="L16" s="50" t="s">
        <v>53</v>
      </c>
      <c r="M16" s="69"/>
    </row>
    <row r="17" spans="1:14" ht="13.5">
      <c r="A17" s="55" t="s">
        <v>61</v>
      </c>
      <c r="B17" s="26">
        <f>alphacc(B10,4)</f>
        <v>0.11999999731779099</v>
      </c>
      <c r="D17" s="63" t="s">
        <v>62</v>
      </c>
      <c r="E17" s="16"/>
      <c r="F17" s="19"/>
      <c r="J17" s="1" t="s">
        <v>54</v>
      </c>
      <c r="K17" s="51">
        <v>600</v>
      </c>
      <c r="L17" s="70">
        <v>6</v>
      </c>
      <c r="M17" s="71" t="s">
        <v>55</v>
      </c>
      <c r="N17" s="72"/>
    </row>
    <row r="18" spans="1:14" ht="13.5">
      <c r="A18" s="57" t="s">
        <v>63</v>
      </c>
      <c r="B18" s="65">
        <f>kh(B15)</f>
        <v>0.85</v>
      </c>
      <c r="C18" s="64"/>
      <c r="D18" s="63" t="s">
        <v>81</v>
      </c>
      <c r="E18" s="16"/>
      <c r="F18" s="19"/>
      <c r="J18" s="1" t="s">
        <v>56</v>
      </c>
      <c r="K18" s="51">
        <v>700</v>
      </c>
      <c r="L18" s="70">
        <v>4</v>
      </c>
      <c r="M18" s="44" t="s">
        <v>57</v>
      </c>
      <c r="N18" s="73"/>
    </row>
    <row r="19" spans="1:14" ht="13.5">
      <c r="A19" s="55" t="s">
        <v>64</v>
      </c>
      <c r="B19" s="65">
        <f>0.85*((220+110*B16)*EXP(-B17*(B12+8)/10))/10^3*B20</f>
        <v>0.5120613554282135</v>
      </c>
      <c r="C19" s="63" t="s">
        <v>51</v>
      </c>
      <c r="D19" s="63" t="s">
        <v>65</v>
      </c>
      <c r="E19" s="16"/>
      <c r="F19" s="19"/>
      <c r="J19" s="1" t="s">
        <v>58</v>
      </c>
      <c r="K19" s="51">
        <v>800</v>
      </c>
      <c r="L19" s="70">
        <v>3</v>
      </c>
      <c r="M19" s="45" t="s">
        <v>50</v>
      </c>
      <c r="N19" s="74"/>
    </row>
    <row r="20" spans="1:6" ht="13.5">
      <c r="A20" s="55" t="s">
        <v>59</v>
      </c>
      <c r="B20" s="65">
        <f>1.55*(1-(B11/100)^3)</f>
        <v>1.35625</v>
      </c>
      <c r="D20" s="63" t="s">
        <v>66</v>
      </c>
      <c r="E20" s="16"/>
      <c r="F20" s="19"/>
    </row>
    <row r="21" spans="1:12" ht="13.5">
      <c r="A21" s="55" t="s">
        <v>67</v>
      </c>
      <c r="B21" s="65">
        <f>(B9-B8)/(B9-B8+0.04*SQRT(B15^3))</f>
        <v>0.08121030314161229</v>
      </c>
      <c r="D21" s="63" t="s">
        <v>68</v>
      </c>
      <c r="E21" s="19"/>
      <c r="F21" s="19"/>
      <c r="K21" s="3"/>
      <c r="L21" s="81" t="s">
        <v>105</v>
      </c>
    </row>
    <row r="22" spans="1:12" ht="13.5">
      <c r="A22" s="55" t="s">
        <v>69</v>
      </c>
      <c r="B22" s="26">
        <f>2.5*(B12-10)/10^3</f>
        <v>0.0375</v>
      </c>
      <c r="C22" s="63" t="s">
        <v>51</v>
      </c>
      <c r="D22" s="63" t="s">
        <v>82</v>
      </c>
      <c r="E22" s="19"/>
      <c r="F22" s="19"/>
      <c r="K22" s="82">
        <v>0</v>
      </c>
      <c r="L22" s="83">
        <f>1</f>
        <v>1</v>
      </c>
    </row>
    <row r="23" spans="1:12" ht="13.5">
      <c r="A23" s="55" t="s">
        <v>70</v>
      </c>
      <c r="B23" s="58">
        <f>1-EXP(-0.2*B9^0.5)</f>
        <v>0.49983654452193094</v>
      </c>
      <c r="C23" s="64"/>
      <c r="D23" s="63" t="s">
        <v>83</v>
      </c>
      <c r="E23" s="16"/>
      <c r="F23" s="19"/>
      <c r="K23" s="82">
        <v>100</v>
      </c>
      <c r="L23" s="83">
        <v>1</v>
      </c>
    </row>
    <row r="24" spans="1:12" ht="13.5">
      <c r="A24" s="55" t="s">
        <v>71</v>
      </c>
      <c r="B24" s="66">
        <f>B19*B21*B18</f>
        <v>0.03534695921621558</v>
      </c>
      <c r="C24" s="63" t="s">
        <v>51</v>
      </c>
      <c r="D24" s="59">
        <f>B24/B27</f>
        <v>0.08121030314161228</v>
      </c>
      <c r="E24" s="56" t="s">
        <v>84</v>
      </c>
      <c r="F24" s="19"/>
      <c r="K24" s="82">
        <v>200</v>
      </c>
      <c r="L24" s="83">
        <v>0.85</v>
      </c>
    </row>
    <row r="25" spans="1:12" ht="13.5">
      <c r="A25" s="55" t="s">
        <v>72</v>
      </c>
      <c r="B25" s="60">
        <f>B22*B23</f>
        <v>0.01874387041957241</v>
      </c>
      <c r="C25" s="63" t="s">
        <v>51</v>
      </c>
      <c r="D25" s="59">
        <f>B25/B28</f>
        <v>0.499836544521931</v>
      </c>
      <c r="E25" s="56" t="s">
        <v>85</v>
      </c>
      <c r="F25" s="19"/>
      <c r="K25" s="82">
        <v>300</v>
      </c>
      <c r="L25" s="83">
        <v>0.75</v>
      </c>
    </row>
    <row r="26" spans="1:12" ht="13.5">
      <c r="A26" s="55" t="s">
        <v>73</v>
      </c>
      <c r="B26" s="67">
        <f>B25+B24</f>
        <v>0.054090829635787985</v>
      </c>
      <c r="C26" s="63" t="s">
        <v>51</v>
      </c>
      <c r="D26" s="59">
        <f>B26/B29</f>
        <v>0.1144168871445911</v>
      </c>
      <c r="E26" s="56" t="s">
        <v>86</v>
      </c>
      <c r="F26" s="19"/>
      <c r="K26" s="82">
        <v>500</v>
      </c>
      <c r="L26" s="83">
        <v>0.7</v>
      </c>
    </row>
    <row r="27" spans="1:12" ht="13.5">
      <c r="A27" s="55" t="s">
        <v>74</v>
      </c>
      <c r="B27" s="67">
        <f>B19*B18</f>
        <v>0.4352521521139815</v>
      </c>
      <c r="C27" s="63" t="s">
        <v>51</v>
      </c>
      <c r="D27" s="63" t="s">
        <v>116</v>
      </c>
      <c r="E27" s="19"/>
      <c r="F27" s="19"/>
      <c r="K27" s="82">
        <v>1000</v>
      </c>
      <c r="L27" s="83">
        <v>0.7</v>
      </c>
    </row>
    <row r="28" spans="1:12" ht="13.5">
      <c r="A28" s="55" t="s">
        <v>69</v>
      </c>
      <c r="B28" s="60">
        <f>B22</f>
        <v>0.0375</v>
      </c>
      <c r="C28" s="63" t="s">
        <v>51</v>
      </c>
      <c r="D28" s="63" t="str">
        <f>"retrait endogène à l'infini = "&amp;ROUND(B28/B29*100,1)&amp;"% du retrait total"</f>
        <v>retrait endogène à l'infini = 7,9% du retrait total</v>
      </c>
      <c r="E28" s="19"/>
      <c r="F28" s="19"/>
      <c r="K28" s="84"/>
      <c r="L28" s="85"/>
    </row>
    <row r="29" spans="1:6" ht="13.5">
      <c r="A29" s="55" t="s">
        <v>75</v>
      </c>
      <c r="B29" s="68">
        <f>B27+B28</f>
        <v>0.47275215211398147</v>
      </c>
      <c r="C29" s="63" t="s">
        <v>51</v>
      </c>
      <c r="D29" s="63" t="s">
        <v>87</v>
      </c>
      <c r="E29" s="19"/>
      <c r="F29" s="19"/>
    </row>
    <row r="30" spans="1:6" ht="12">
      <c r="A30" s="28"/>
      <c r="B30" s="19"/>
      <c r="C30" s="19"/>
      <c r="D30" s="19"/>
      <c r="E30" s="21"/>
      <c r="F30" s="19"/>
    </row>
    <row r="31" spans="1:6" ht="13.5">
      <c r="A31" s="55" t="s">
        <v>76</v>
      </c>
      <c r="B31" s="61">
        <f>B26/B29</f>
        <v>0.1144168871445911</v>
      </c>
      <c r="C31" s="62" t="s">
        <v>89</v>
      </c>
      <c r="D31" s="29"/>
      <c r="E31" s="21"/>
      <c r="F31" s="19"/>
    </row>
    <row r="34" spans="1:7" ht="12">
      <c r="A34" s="22"/>
      <c r="B34" s="22"/>
      <c r="C34" s="22"/>
      <c r="D34" s="22"/>
      <c r="E34" s="21"/>
      <c r="F34" s="19"/>
      <c r="G34" s="19"/>
    </row>
    <row r="35" ht="12">
      <c r="G35" s="19"/>
    </row>
    <row r="36" ht="12">
      <c r="G36" s="19"/>
    </row>
    <row r="37" ht="12">
      <c r="G37" s="19"/>
    </row>
    <row r="38" ht="12">
      <c r="G38" s="19"/>
    </row>
    <row r="39" ht="12">
      <c r="G39" s="19"/>
    </row>
    <row r="40" ht="12">
      <c r="G40" s="19"/>
    </row>
    <row r="41" ht="12">
      <c r="G41" s="19"/>
    </row>
    <row r="42" ht="12">
      <c r="G42" s="19"/>
    </row>
    <row r="43" ht="12">
      <c r="G43" s="19"/>
    </row>
    <row r="44" ht="12">
      <c r="G44" s="19"/>
    </row>
    <row r="45" ht="12">
      <c r="G45" s="19"/>
    </row>
    <row r="46" ht="12">
      <c r="G46" s="19"/>
    </row>
    <row r="47" ht="12">
      <c r="G47" s="19"/>
    </row>
    <row r="48" ht="12">
      <c r="G48" s="19"/>
    </row>
    <row r="49" ht="12">
      <c r="G49" s="19"/>
    </row>
    <row r="50" ht="12">
      <c r="G50" s="19"/>
    </row>
    <row r="51" ht="12">
      <c r="G51" s="14"/>
    </row>
  </sheetData>
  <sheetProtection password="DE57" sheet="1"/>
  <mergeCells count="1">
    <mergeCell ref="B1:I1"/>
  </mergeCells>
  <dataValidations count="2">
    <dataValidation type="list" allowBlank="1" showInputMessage="1" showErrorMessage="1" sqref="B10">
      <formula1>$L$8:$L$13</formula1>
    </dataValidation>
    <dataValidation type="list" allowBlank="1" showInputMessage="1" showErrorMessage="1" sqref="B5">
      <formula1>$L$5:$L$6</formula1>
    </dataValidation>
  </dataValidation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Henry</cp:lastModifiedBy>
  <cp:lastPrinted>2020-01-14T16:56:11Z</cp:lastPrinted>
  <dcterms:created xsi:type="dcterms:W3CDTF">2019-01-05T17:08:18Z</dcterms:created>
  <dcterms:modified xsi:type="dcterms:W3CDTF">2021-10-07T15:32:52Z</dcterms:modified>
  <cp:category/>
  <cp:version/>
  <cp:contentType/>
  <cp:contentStatus/>
</cp:coreProperties>
</file>