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995" windowHeight="7020" activeTab="0"/>
  </bookViews>
  <sheets>
    <sheet name="Feuil1" sheetId="1" r:id="rId1"/>
    <sheet name="Feuil2" sheetId="2" r:id="rId2"/>
    <sheet name="Feuil3" sheetId="3" r:id="rId3"/>
  </sheets>
  <definedNames>
    <definedName name="B">'Feuil1'!$B$5</definedName>
    <definedName name="gc">'Feuil1'!$AG$24</definedName>
    <definedName name="tabfck">'Feuil1'!$AG$3:$AN$16</definedName>
    <definedName name="_xlnm.Print_Area" localSheetId="0">'Feuil1'!$A$1:$N$61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mactho1</author>
    <author>Henry</author>
  </authors>
  <commentList>
    <comment ref="B12" authorId="0">
      <text>
        <r>
          <rPr>
            <b/>
            <sz val="9"/>
            <rFont val="Tahoma"/>
            <family val="0"/>
          </rPr>
          <t xml:space="preserve">Classe A, B ou C avec droite inclinée
ou bien D = avec palier horizontal
</t>
        </r>
      </text>
    </comment>
    <comment ref="B9" authorId="0">
      <text>
        <r>
          <rPr>
            <b/>
            <sz val="9"/>
            <rFont val="Tahoma"/>
            <family val="0"/>
          </rPr>
          <t>Diamètre minimal : 12 mm (NF EN 1536, § 7.5)</t>
        </r>
      </text>
    </comment>
    <comment ref="B13" authorId="0">
      <text>
        <r>
          <rPr>
            <b/>
            <sz val="9"/>
            <rFont val="Tahoma"/>
            <family val="0"/>
          </rPr>
          <t xml:space="preserve">Voir les normes de pieux + </t>
        </r>
        <r>
          <rPr>
            <b/>
            <sz val="9"/>
            <rFont val="Arial"/>
            <family val="2"/>
          </rPr>
          <t>Ø</t>
        </r>
        <r>
          <rPr>
            <b/>
            <sz val="9"/>
            <rFont val="Tahoma"/>
            <family val="0"/>
          </rPr>
          <t>/2 + Ø</t>
        </r>
        <r>
          <rPr>
            <b/>
            <vertAlign val="subscript"/>
            <sz val="9"/>
            <rFont val="Tahoma"/>
            <family val="2"/>
          </rPr>
          <t>t</t>
        </r>
      </text>
    </comment>
    <comment ref="A27" authorId="1">
      <text>
        <r>
          <rPr>
            <b/>
            <sz val="8"/>
            <rFont val="Tahoma"/>
            <family val="0"/>
          </rPr>
          <t>Charge ultime en tête de pieu</t>
        </r>
      </text>
    </comment>
    <comment ref="A29" authorId="1">
      <text>
        <r>
          <rPr>
            <b/>
            <sz val="8"/>
            <rFont val="Tahoma"/>
            <family val="0"/>
          </rPr>
          <t>Excentrement constaté</t>
        </r>
      </text>
    </comment>
    <comment ref="D4" authorId="0">
      <text>
        <r>
          <rPr>
            <b/>
            <sz val="9"/>
            <rFont val="Tahoma"/>
            <family val="0"/>
          </rPr>
          <t>1= diagramme parabole-rectangle EC2-§ 3.1.7
2= diagramme de Sargin EC2-§ 3.1.5</t>
        </r>
      </text>
    </comment>
    <comment ref="K12" authorId="0">
      <text>
        <r>
          <rPr>
            <b/>
            <sz val="9"/>
            <rFont val="Tahoma"/>
            <family val="0"/>
          </rPr>
          <t>En compression simple</t>
        </r>
      </text>
    </comment>
  </commentList>
</comments>
</file>

<file path=xl/sharedStrings.xml><?xml version="1.0" encoding="utf-8"?>
<sst xmlns="http://schemas.openxmlformats.org/spreadsheetml/2006/main" count="204" uniqueCount="107">
  <si>
    <t>n</t>
  </si>
  <si>
    <t>B</t>
  </si>
  <si>
    <t>N</t>
  </si>
  <si>
    <t>pivot 1b</t>
  </si>
  <si>
    <t>pivot 2</t>
  </si>
  <si>
    <t>pivot 3</t>
  </si>
  <si>
    <t>h</t>
  </si>
  <si>
    <r>
      <t>e</t>
    </r>
    <r>
      <rPr>
        <vertAlign val="subscript"/>
        <sz val="9"/>
        <rFont val="Arial"/>
        <family val="2"/>
      </rPr>
      <t>b,min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</si>
  <si>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</si>
  <si>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</si>
  <si>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r>
      <t>f</t>
    </r>
    <r>
      <rPr>
        <vertAlign val="subscript"/>
        <sz val="9"/>
        <rFont val="Arial"/>
        <family val="2"/>
      </rPr>
      <t>cd</t>
    </r>
  </si>
  <si>
    <t>nombre de pas Simpson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</si>
  <si>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</si>
  <si>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</si>
  <si>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</si>
  <si>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</si>
  <si>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</si>
  <si>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t>k</t>
  </si>
  <si>
    <t>Diagramme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</si>
  <si>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</si>
  <si>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</si>
  <si>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yk</t>
    </r>
  </si>
  <si>
    <t>Ø</t>
  </si>
  <si>
    <t>mm</t>
  </si>
  <si>
    <t>MPa</t>
  </si>
  <si>
    <t>m</t>
  </si>
  <si>
    <r>
      <t>e</t>
    </r>
    <r>
      <rPr>
        <vertAlign val="subscript"/>
        <sz val="9"/>
        <rFont val="Arial"/>
        <family val="2"/>
      </rPr>
      <t>uk</t>
    </r>
  </si>
  <si>
    <t>Classe</t>
  </si>
  <si>
    <t>A</t>
  </si>
  <si>
    <t>C</t>
  </si>
  <si>
    <t>D</t>
  </si>
  <si>
    <r>
      <t>N</t>
    </r>
    <r>
      <rPr>
        <vertAlign val="subscript"/>
        <sz val="9"/>
        <rFont val="Arial"/>
        <family val="2"/>
      </rPr>
      <t>s</t>
    </r>
  </si>
  <si>
    <t xml:space="preserve">enrobage à l'axe des armatures </t>
  </si>
  <si>
    <t>enrobage</t>
  </si>
  <si>
    <r>
      <t>N</t>
    </r>
    <r>
      <rPr>
        <vertAlign val="subscript"/>
        <sz val="9"/>
        <rFont val="Arial"/>
        <family val="2"/>
      </rPr>
      <t>Rc</t>
    </r>
  </si>
  <si>
    <t>‰</t>
  </si>
  <si>
    <t>GPa</t>
  </si>
  <si>
    <r>
      <t>c</t>
    </r>
    <r>
      <rPr>
        <vertAlign val="subscript"/>
        <sz val="9"/>
        <rFont val="Arial"/>
        <family val="2"/>
      </rPr>
      <t>axe</t>
    </r>
  </si>
  <si>
    <r>
      <t>cm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</si>
  <si>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2</t>
    </r>
  </si>
  <si>
    <t>section d'armatures mise en place</t>
  </si>
  <si>
    <r>
      <t>A</t>
    </r>
    <r>
      <rPr>
        <vertAlign val="subscript"/>
        <sz val="9"/>
        <rFont val="Arial"/>
        <family val="2"/>
      </rPr>
      <t>s,prov</t>
    </r>
  </si>
  <si>
    <r>
      <t>A</t>
    </r>
    <r>
      <rPr>
        <vertAlign val="subscript"/>
        <sz val="9"/>
        <rFont val="Arial"/>
        <family val="2"/>
      </rPr>
      <t>c</t>
    </r>
  </si>
  <si>
    <r>
      <t>N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/N</t>
    </r>
    <r>
      <rPr>
        <vertAlign val="subscript"/>
        <sz val="9"/>
        <rFont val="Arial"/>
        <family val="2"/>
      </rPr>
      <t>Rc</t>
    </r>
  </si>
  <si>
    <r>
      <t>N</t>
    </r>
    <r>
      <rPr>
        <vertAlign val="subscript"/>
        <sz val="9"/>
        <rFont val="Arial"/>
        <family val="2"/>
      </rPr>
      <t>Rd</t>
    </r>
  </si>
  <si>
    <r>
      <t>M</t>
    </r>
    <r>
      <rPr>
        <vertAlign val="subscript"/>
        <sz val="9"/>
        <rFont val="Arial"/>
        <family val="2"/>
      </rPr>
      <t>Rd</t>
    </r>
  </si>
  <si>
    <r>
      <t>e</t>
    </r>
    <r>
      <rPr>
        <vertAlign val="subscript"/>
        <sz val="9"/>
        <rFont val="Arial"/>
        <family val="2"/>
      </rPr>
      <t>xc</t>
    </r>
  </si>
  <si>
    <r>
      <t>e</t>
    </r>
    <r>
      <rPr>
        <vertAlign val="subscript"/>
        <sz val="9"/>
        <rFont val="Arial"/>
        <family val="2"/>
      </rPr>
      <t>b</t>
    </r>
  </si>
  <si>
    <r>
      <t>e</t>
    </r>
    <r>
      <rPr>
        <vertAlign val="subscript"/>
        <sz val="9"/>
        <rFont val="Arial"/>
        <family val="2"/>
      </rPr>
      <t>h</t>
    </r>
  </si>
  <si>
    <t>MN</t>
  </si>
  <si>
    <t>pour</t>
  </si>
  <si>
    <t>base</t>
  </si>
  <si>
    <t>%</t>
  </si>
  <si>
    <t>s</t>
  </si>
  <si>
    <t>de base</t>
  </si>
  <si>
    <t>données</t>
  </si>
  <si>
    <t>coef. mult. =</t>
  </si>
  <si>
    <t>% =</t>
  </si>
  <si>
    <t>pour les choix de %</t>
  </si>
  <si>
    <r>
      <t>A</t>
    </r>
    <r>
      <rPr>
        <vertAlign val="subscript"/>
        <sz val="9"/>
        <rFont val="Arial"/>
        <family val="2"/>
      </rPr>
      <t>s,base</t>
    </r>
  </si>
  <si>
    <t>PT/EC</t>
  </si>
  <si>
    <t>H. Thonier</t>
  </si>
  <si>
    <t>responsable de</t>
  </si>
  <si>
    <t>l'utilisation faite</t>
  </si>
  <si>
    <t>de ce programme</t>
  </si>
  <si>
    <t>L'auteur n'est pas</t>
  </si>
  <si>
    <t>Données</t>
  </si>
  <si>
    <t>exposant diagramme PR</t>
  </si>
  <si>
    <t>1=PR, 2=Sargin</t>
  </si>
  <si>
    <r>
      <t xml:space="preserve">‰ ou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c1</t>
    </r>
  </si>
  <si>
    <r>
      <t>‰ ou E</t>
    </r>
    <r>
      <rPr>
        <vertAlign val="subscript"/>
        <sz val="9"/>
        <rFont val="Arial"/>
        <family val="2"/>
      </rPr>
      <t>cm</t>
    </r>
  </si>
  <si>
    <r>
      <t xml:space="preserve">‰ ou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cu1</t>
    </r>
  </si>
  <si>
    <t>A, B, C ou D (palier)</t>
  </si>
  <si>
    <t>acier</t>
  </si>
  <si>
    <t>nombre d'armatures ≥ 4</t>
  </si>
  <si>
    <r>
      <t>e</t>
    </r>
    <r>
      <rPr>
        <vertAlign val="subscript"/>
        <sz val="9"/>
        <rFont val="Arial"/>
        <family val="2"/>
      </rPr>
      <t>xc</t>
    </r>
    <r>
      <rPr>
        <sz val="9"/>
        <rFont val="Arial"/>
        <family val="0"/>
      </rPr>
      <t>/D</t>
    </r>
  </si>
  <si>
    <r>
      <t xml:space="preserve">dessin de </t>
    </r>
    <r>
      <rPr>
        <b/>
        <sz val="9"/>
        <rFont val="Symbol"/>
        <family val="1"/>
      </rPr>
      <t>h</t>
    </r>
    <r>
      <rPr>
        <b/>
        <sz val="9"/>
        <rFont val="Arial"/>
        <family val="0"/>
      </rPr>
      <t xml:space="preserve"> = e</t>
    </r>
    <r>
      <rPr>
        <b/>
        <vertAlign val="subscript"/>
        <sz val="9"/>
        <rFont val="Arial"/>
        <family val="2"/>
      </rPr>
      <t>xc</t>
    </r>
    <r>
      <rPr>
        <b/>
        <sz val="9"/>
        <rFont val="Arial"/>
        <family val="0"/>
      </rPr>
      <t xml:space="preserve">/D en fonction de </t>
    </r>
    <r>
      <rPr>
        <b/>
        <sz val="9"/>
        <rFont val="Symbol"/>
        <family val="1"/>
      </rPr>
      <t>n</t>
    </r>
    <r>
      <rPr>
        <b/>
        <sz val="9"/>
        <rFont val="Arial"/>
        <family val="0"/>
      </rPr>
      <t xml:space="preserve"> = N</t>
    </r>
    <r>
      <rPr>
        <b/>
        <vertAlign val="subscript"/>
        <sz val="9"/>
        <rFont val="Arial"/>
        <family val="2"/>
      </rPr>
      <t>Rd</t>
    </r>
    <r>
      <rPr>
        <b/>
        <sz val="9"/>
        <rFont val="Arial"/>
        <family val="0"/>
      </rPr>
      <t>/(f*</t>
    </r>
    <r>
      <rPr>
        <b/>
        <vertAlign val="subscript"/>
        <sz val="9"/>
        <rFont val="Arial"/>
        <family val="2"/>
      </rPr>
      <t>cd</t>
    </r>
    <r>
      <rPr>
        <b/>
        <sz val="9"/>
        <rFont val="Arial"/>
        <family val="0"/>
      </rPr>
      <t>.</t>
    </r>
    <r>
      <rPr>
        <b/>
        <sz val="9"/>
        <rFont val="Symbol"/>
        <family val="1"/>
      </rPr>
      <t>p</t>
    </r>
    <r>
      <rPr>
        <b/>
        <sz val="9"/>
        <rFont val="Arial"/>
        <family val="0"/>
      </rPr>
      <t>.D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0"/>
      </rPr>
      <t>/4)</t>
    </r>
  </si>
  <si>
    <t>D/8</t>
  </si>
  <si>
    <t>coeff. béton</t>
  </si>
  <si>
    <r>
      <t>N</t>
    </r>
    <r>
      <rPr>
        <vertAlign val="subscript"/>
        <sz val="9"/>
        <rFont val="Arial"/>
        <family val="2"/>
      </rPr>
      <t>Ed</t>
    </r>
  </si>
  <si>
    <t>e</t>
  </si>
  <si>
    <t>points</t>
  </si>
  <si>
    <r>
      <t>M</t>
    </r>
    <r>
      <rPr>
        <vertAlign val="subscript"/>
        <sz val="9"/>
        <rFont val="Arial"/>
        <family val="2"/>
      </rPr>
      <t>Ed</t>
    </r>
  </si>
  <si>
    <t>MNm</t>
  </si>
  <si>
    <r>
      <t>A</t>
    </r>
    <r>
      <rPr>
        <vertAlign val="subscript"/>
        <sz val="9"/>
        <rFont val="Arial"/>
        <family val="2"/>
      </rPr>
      <t>s</t>
    </r>
  </si>
  <si>
    <t>Dessin de (M ; N)</t>
  </si>
  <si>
    <t>d'/Ø</t>
  </si>
  <si>
    <t>enrobage relatif</t>
  </si>
  <si>
    <t>137 - Section circulaire - Diagramme d'interaction M-N</t>
  </si>
  <si>
    <t>diamètre de la section circulaire</t>
  </si>
  <si>
    <t>résistance du béton</t>
  </si>
  <si>
    <t>diamètre armature</t>
  </si>
  <si>
    <t xml:space="preserve">charge capable du seul béton </t>
  </si>
  <si>
    <t>section</t>
  </si>
  <si>
    <t xml:space="preserve"> % d'armatures pour les diagrammes d'interaction</t>
  </si>
  <si>
    <t>barres</t>
  </si>
  <si>
    <t>% mis en place</t>
  </si>
  <si>
    <t>espacement libre entre barres</t>
  </si>
  <si>
    <t>section béton</t>
  </si>
  <si>
    <r>
      <t>= N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/(</t>
    </r>
    <r>
      <rPr>
        <sz val="9"/>
        <rFont val="Symbol"/>
        <family val="1"/>
      </rPr>
      <t>p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.Ø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/4) = effort normal réduit</t>
    </r>
  </si>
  <si>
    <r>
      <t>= (M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/N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/Ø) = moment réduit</t>
    </r>
  </si>
  <si>
    <t>= section d'armature nécessaire</t>
  </si>
  <si>
    <r>
      <t>= A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/(</t>
    </r>
    <r>
      <rPr>
        <sz val="9"/>
        <rFont val="Symbol"/>
        <family val="1"/>
      </rPr>
      <t>p</t>
    </r>
    <r>
      <rPr>
        <sz val="9"/>
        <rFont val="Arial"/>
        <family val="0"/>
      </rPr>
      <t>.Ø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/4) = % d'armature nécessaire</t>
    </r>
  </si>
  <si>
    <t>Calculs pour des couples (M ; N) donnés</t>
  </si>
  <si>
    <t>avril 2012</t>
  </si>
  <si>
    <t>Vérification ou détermination des armatures</t>
  </si>
  <si>
    <t>coeff. acier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</si>
</sst>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  <numFmt numFmtId="166" formatCode="0.000%"/>
    <numFmt numFmtId="167" formatCode="0.0000%"/>
    <numFmt numFmtId="168" formatCode="0.00000"/>
    <numFmt numFmtId="169" formatCode="0.0"/>
  </numFmts>
  <fonts count="19"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sz val="9"/>
      <name val="Arial Narrow"/>
      <family val="2"/>
    </font>
    <font>
      <b/>
      <sz val="9"/>
      <name val="Tahoma"/>
      <family val="0"/>
    </font>
    <font>
      <vertAlign val="superscript"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2"/>
      <name val="Arial"/>
      <family val="0"/>
    </font>
    <font>
      <b/>
      <vertAlign val="subscript"/>
      <sz val="9"/>
      <name val="Tahoma"/>
      <family val="2"/>
    </font>
    <font>
      <b/>
      <sz val="8"/>
      <name val="Tahoma"/>
      <family val="0"/>
    </font>
    <font>
      <sz val="8"/>
      <name val="Arial"/>
      <family val="2"/>
    </font>
    <font>
      <vertAlign val="subscript"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64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0" fillId="0" borderId="3" xfId="19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0" fillId="0" borderId="2" xfId="19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0" xfId="0" applyFont="1" applyAlignment="1">
      <alignment horizontal="left"/>
    </xf>
    <xf numFmtId="166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166" fontId="0" fillId="0" borderId="17" xfId="19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/>
    </xf>
    <xf numFmtId="10" fontId="0" fillId="2" borderId="14" xfId="19" applyNumberFormat="1" applyFill="1" applyBorder="1" applyAlignment="1">
      <alignment horizontal="center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3" borderId="28" xfId="0" applyNumberFormat="1" applyFill="1" applyBorder="1" applyAlignment="1" applyProtection="1">
      <alignment horizontal="center"/>
      <protection locked="0"/>
    </xf>
    <xf numFmtId="0" fontId="0" fillId="3" borderId="29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Diagramme d'interaction (M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Rd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; N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Rd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2"/>
          <c:w val="0.85075"/>
          <c:h val="0.95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Feuil1!$CE$26</c:f>
              <c:strCache>
                <c:ptCount val="1"/>
                <c:pt idx="0">
                  <c:v>0,427%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Feuil1!$CE$27:$CE$516</c:f>
              <c:numCache>
                <c:ptCount val="490"/>
                <c:pt idx="411">
                  <c:v>-2.7755575615628914E-17</c:v>
                </c:pt>
                <c:pt idx="412">
                  <c:v>1.4320725908567589E-05</c:v>
                </c:pt>
                <c:pt idx="413">
                  <c:v>7.857756001342087E-05</c:v>
                </c:pt>
                <c:pt idx="414">
                  <c:v>0.00020988326162982296</c:v>
                </c:pt>
                <c:pt idx="415">
                  <c:v>0.0004173025213054793</c:v>
                </c:pt>
                <c:pt idx="416">
                  <c:v>0.0007055191396125315</c:v>
                </c:pt>
                <c:pt idx="417">
                  <c:v>0.0010761691871499501</c:v>
                </c:pt>
                <c:pt idx="418">
                  <c:v>0.0015285500241340733</c:v>
                </c:pt>
                <c:pt idx="419">
                  <c:v>0.002060063695476011</c:v>
                </c:pt>
                <c:pt idx="420">
                  <c:v>0.0026665221833583608</c:v>
                </c:pt>
                <c:pt idx="421">
                  <c:v>0.0033423715211276794</c:v>
                </c:pt>
                <c:pt idx="422">
                  <c:v>0.004080864109119092</c:v>
                </c:pt>
                <c:pt idx="423">
                  <c:v>0.004874243610677509</c:v>
                </c:pt>
                <c:pt idx="424">
                  <c:v>0.005715327186451236</c:v>
                </c:pt>
                <c:pt idx="425">
                  <c:v>0.006599132041159084</c:v>
                </c:pt>
                <c:pt idx="426">
                  <c:v>0.007521825035581381</c:v>
                </c:pt>
                <c:pt idx="427">
                  <c:v>0.008480239523578681</c:v>
                </c:pt>
                <c:pt idx="428">
                  <c:v>0.009471665116779687</c:v>
                </c:pt>
                <c:pt idx="429">
                  <c:v>0.01049373924005853</c:v>
                </c:pt>
                <c:pt idx="430">
                  <c:v>0.01154436613059151</c:v>
                </c:pt>
                <c:pt idx="431">
                  <c:v>0.012621675048989034</c:v>
                </c:pt>
                <c:pt idx="432">
                  <c:v>0.012621675048989034</c:v>
                </c:pt>
                <c:pt idx="433">
                  <c:v>0.013237537205328387</c:v>
                </c:pt>
                <c:pt idx="434">
                  <c:v>0.013905121228688783</c:v>
                </c:pt>
                <c:pt idx="435">
                  <c:v>0.014630713421088098</c:v>
                </c:pt>
                <c:pt idx="436">
                  <c:v>0.015421616594677723</c:v>
                </c:pt>
                <c:pt idx="437">
                  <c:v>0.016286358185123223</c:v>
                </c:pt>
                <c:pt idx="438">
                  <c:v>0.01723495058695293</c:v>
                </c:pt>
                <c:pt idx="439">
                  <c:v>0.01827921941024191</c:v>
                </c:pt>
                <c:pt idx="440">
                  <c:v>0.019433220918685518</c:v>
                </c:pt>
                <c:pt idx="441">
                  <c:v>0.02071377776111505</c:v>
                </c:pt>
                <c:pt idx="442">
                  <c:v>0.022141173339400827</c:v>
                </c:pt>
                <c:pt idx="443">
                  <c:v>0.024790294349456093</c:v>
                </c:pt>
                <c:pt idx="444">
                  <c:v>0.029383431465123955</c:v>
                </c:pt>
                <c:pt idx="445">
                  <c:v>0.03421571421331321</c:v>
                </c:pt>
                <c:pt idx="446">
                  <c:v>0.03933396100040479</c:v>
                </c:pt>
                <c:pt idx="447">
                  <c:v>0.044797425586454734</c:v>
                </c:pt>
                <c:pt idx="448">
                  <c:v>0.05068206638711896</c:v>
                </c:pt>
                <c:pt idx="449">
                  <c:v>0.057086651581595885</c:v>
                </c:pt>
                <c:pt idx="450">
                  <c:v>0.06414166700512522</c:v>
                </c:pt>
                <c:pt idx="451">
                  <c:v>0.07202260714035388</c:v>
                </c:pt>
                <c:pt idx="452">
                  <c:v>0.0809703042756416</c:v>
                </c:pt>
                <c:pt idx="453">
                  <c:v>0.09132289181889951</c:v>
                </c:pt>
                <c:pt idx="454">
                  <c:v>0.103567612472733</c:v>
                </c:pt>
                <c:pt idx="455">
                  <c:v>0.11842760812168177</c:v>
                </c:pt>
                <c:pt idx="456">
                  <c:v>0.13701233661702966</c:v>
                </c:pt>
                <c:pt idx="457">
                  <c:v>0.1610860832506078</c:v>
                </c:pt>
                <c:pt idx="458">
                  <c:v>0.20123263493971433</c:v>
                </c:pt>
                <c:pt idx="459">
                  <c:v>0.2546559950451486</c:v>
                </c:pt>
                <c:pt idx="460">
                  <c:v>0.3274644022113596</c:v>
                </c:pt>
                <c:pt idx="461">
                  <c:v>0.3493197927345135</c:v>
                </c:pt>
                <c:pt idx="462">
                  <c:v>0.37217597416484227</c:v>
                </c:pt>
                <c:pt idx="463">
                  <c:v>0.3925421874541236</c:v>
                </c:pt>
                <c:pt idx="464">
                  <c:v>0.4070269592165491</c:v>
                </c:pt>
                <c:pt idx="465">
                  <c:v>0.41227083797538694</c:v>
                </c:pt>
                <c:pt idx="466">
                  <c:v>0.3931399892748766</c:v>
                </c:pt>
                <c:pt idx="467">
                  <c:v>0.33202643763106254</c:v>
                </c:pt>
                <c:pt idx="468">
                  <c:v>0.1923939244653483</c:v>
                </c:pt>
                <c:pt idx="469">
                  <c:v>0.1923939244653483</c:v>
                </c:pt>
                <c:pt idx="470">
                  <c:v>0.17523334613473307</c:v>
                </c:pt>
                <c:pt idx="471">
                  <c:v>0.15882062993667434</c:v>
                </c:pt>
                <c:pt idx="472">
                  <c:v>0.14355875952563713</c:v>
                </c:pt>
                <c:pt idx="473">
                  <c:v>0.1282722439071533</c:v>
                </c:pt>
                <c:pt idx="474">
                  <c:v>0.11475704957392052</c:v>
                </c:pt>
                <c:pt idx="475">
                  <c:v>0.1012328661066173</c:v>
                </c:pt>
                <c:pt idx="476">
                  <c:v>0.08904058691382821</c:v>
                </c:pt>
                <c:pt idx="477">
                  <c:v>0.07739800210316683</c:v>
                </c:pt>
                <c:pt idx="478">
                  <c:v>0.066411855639543</c:v>
                </c:pt>
                <c:pt idx="479">
                  <c:v>0.05626855686653087</c:v>
                </c:pt>
                <c:pt idx="480">
                  <c:v>0.049538178325298166</c:v>
                </c:pt>
                <c:pt idx="481">
                  <c:v>0.03931125780783162</c:v>
                </c:pt>
                <c:pt idx="482">
                  <c:v>0.03186287314129599</c:v>
                </c:pt>
                <c:pt idx="483">
                  <c:v>0.027745114821485117</c:v>
                </c:pt>
                <c:pt idx="484">
                  <c:v>0.02208020253782106</c:v>
                </c:pt>
                <c:pt idx="485">
                  <c:v>0.011991450462739195</c:v>
                </c:pt>
                <c:pt idx="486">
                  <c:v>0.003152837837337552</c:v>
                </c:pt>
                <c:pt idx="487">
                  <c:v>-0.003608003329661491</c:v>
                </c:pt>
                <c:pt idx="488">
                  <c:v>-0.014217515154482108</c:v>
                </c:pt>
                <c:pt idx="489">
                  <c:v>2.220446049250313E-16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Feuil1!$CF$26</c:f>
              <c:strCache>
                <c:ptCount val="1"/>
                <c:pt idx="0">
                  <c:v>0,000%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Feuil1!$CF$27:$CF$516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1.4320725908567914E-05</c:v>
                </c:pt>
                <c:pt idx="3">
                  <c:v>7.857756001342129E-05</c:v>
                </c:pt>
                <c:pt idx="4">
                  <c:v>0.0002098832616298279</c:v>
                </c:pt>
                <c:pt idx="5">
                  <c:v>0.0004173025213054954</c:v>
                </c:pt>
                <c:pt idx="6">
                  <c:v>0.0007055191396125393</c:v>
                </c:pt>
                <c:pt idx="7">
                  <c:v>0.0010761691871499677</c:v>
                </c:pt>
                <c:pt idx="8">
                  <c:v>0.0015285500241340934</c:v>
                </c:pt>
                <c:pt idx="9">
                  <c:v>0.0020600636954760205</c:v>
                </c:pt>
                <c:pt idx="10">
                  <c:v>0.002666522183358363</c:v>
                </c:pt>
                <c:pt idx="11">
                  <c:v>0.003342371521127691</c:v>
                </c:pt>
                <c:pt idx="12">
                  <c:v>0.0040808641091191</c:v>
                </c:pt>
                <c:pt idx="13">
                  <c:v>0.004874243610677506</c:v>
                </c:pt>
                <c:pt idx="14">
                  <c:v>0.005715327186451222</c:v>
                </c:pt>
                <c:pt idx="15">
                  <c:v>0.006599132041159068</c:v>
                </c:pt>
                <c:pt idx="16">
                  <c:v>0.0075218250355813835</c:v>
                </c:pt>
                <c:pt idx="17">
                  <c:v>0.008480239523578667</c:v>
                </c:pt>
                <c:pt idx="18">
                  <c:v>0.009471665116779672</c:v>
                </c:pt>
                <c:pt idx="19">
                  <c:v>0.010493739240058517</c:v>
                </c:pt>
                <c:pt idx="20">
                  <c:v>0.01154436613059153</c:v>
                </c:pt>
                <c:pt idx="21">
                  <c:v>0.012621675048989029</c:v>
                </c:pt>
                <c:pt idx="22">
                  <c:v>0.012621675048989029</c:v>
                </c:pt>
                <c:pt idx="23">
                  <c:v>0.01323753720532839</c:v>
                </c:pt>
                <c:pt idx="24">
                  <c:v>0.013905121228688802</c:v>
                </c:pt>
                <c:pt idx="25">
                  <c:v>0.014630713421088104</c:v>
                </c:pt>
                <c:pt idx="26">
                  <c:v>0.015421616594677707</c:v>
                </c:pt>
                <c:pt idx="27">
                  <c:v>0.016286358185123213</c:v>
                </c:pt>
                <c:pt idx="28">
                  <c:v>0.017234950586952912</c:v>
                </c:pt>
                <c:pt idx="29">
                  <c:v>0.01827921941024191</c:v>
                </c:pt>
                <c:pt idx="30">
                  <c:v>0.019433220918685528</c:v>
                </c:pt>
                <c:pt idx="31">
                  <c:v>0.020713777761115045</c:v>
                </c:pt>
                <c:pt idx="32">
                  <c:v>0.02214117333940084</c:v>
                </c:pt>
                <c:pt idx="33">
                  <c:v>0.023740061443038637</c:v>
                </c:pt>
                <c:pt idx="34">
                  <c:v>0.025540671755515547</c:v>
                </c:pt>
                <c:pt idx="35">
                  <c:v>0.027580427700513884</c:v>
                </c:pt>
                <c:pt idx="36">
                  <c:v>0.02990614768441455</c:v>
                </c:pt>
                <c:pt idx="37">
                  <c:v>0.032577085467273545</c:v>
                </c:pt>
                <c:pt idx="38">
                  <c:v>0.03566919946474686</c:v>
                </c:pt>
                <c:pt idx="39">
                  <c:v>0.03928125785603285</c:v>
                </c:pt>
                <c:pt idx="40">
                  <c:v>0.04354374647637125</c:v>
                </c:pt>
                <c:pt idx="41">
                  <c:v>0.048632159808408994</c:v>
                </c:pt>
                <c:pt idx="42">
                  <c:v>0.054787330140505804</c:v>
                </c:pt>
                <c:pt idx="43">
                  <c:v>0.062347390880572756</c:v>
                </c:pt>
                <c:pt idx="44">
                  <c:v>0.07179958473121537</c:v>
                </c:pt>
                <c:pt idx="45">
                  <c:v>0.08386705357697316</c:v>
                </c:pt>
                <c:pt idx="46">
                  <c:v>0.09965925526913016</c:v>
                </c:pt>
                <c:pt idx="47">
                  <c:v>0.12094047509951734</c:v>
                </c:pt>
                <c:pt idx="48">
                  <c:v>0.15061201592143703</c:v>
                </c:pt>
                <c:pt idx="49">
                  <c:v>0.19349055198960471</c:v>
                </c:pt>
                <c:pt idx="50">
                  <c:v>0.2565251153446473</c:v>
                </c:pt>
                <c:pt idx="51">
                  <c:v>0.27593704491500937</c:v>
                </c:pt>
                <c:pt idx="52">
                  <c:v>0.29634976539254587</c:v>
                </c:pt>
                <c:pt idx="53">
                  <c:v>0.3167190140370483</c:v>
                </c:pt>
                <c:pt idx="54">
                  <c:v>0.3346944443034621</c:v>
                </c:pt>
                <c:pt idx="55">
                  <c:v>0.345177346173504</c:v>
                </c:pt>
                <c:pt idx="56">
                  <c:v>0.33721660468575765</c:v>
                </c:pt>
                <c:pt idx="57">
                  <c:v>0.28789844343020443</c:v>
                </c:pt>
                <c:pt idx="58">
                  <c:v>0.161879498430046</c:v>
                </c:pt>
                <c:pt idx="59">
                  <c:v>0.161879498430046</c:v>
                </c:pt>
                <c:pt idx="60">
                  <c:v>0.1460698049404745</c:v>
                </c:pt>
                <c:pt idx="61">
                  <c:v>0.13100797358345861</c:v>
                </c:pt>
                <c:pt idx="62">
                  <c:v>0.11709698801346557</c:v>
                </c:pt>
                <c:pt idx="63">
                  <c:v>0.10316135723602482</c:v>
                </c:pt>
                <c:pt idx="64">
                  <c:v>0.09099704774383621</c:v>
                </c:pt>
                <c:pt idx="65">
                  <c:v>0.07882374911757606</c:v>
                </c:pt>
                <c:pt idx="66">
                  <c:v>0.06798235476583092</c:v>
                </c:pt>
                <c:pt idx="67">
                  <c:v>0.05769065479621305</c:v>
                </c:pt>
                <c:pt idx="68">
                  <c:v>0.04805539317363294</c:v>
                </c:pt>
                <c:pt idx="69">
                  <c:v>0.03926297924166455</c:v>
                </c:pt>
                <c:pt idx="70">
                  <c:v>0.033883485541475356</c:v>
                </c:pt>
                <c:pt idx="71">
                  <c:v>0.025007449865052545</c:v>
                </c:pt>
                <c:pt idx="72">
                  <c:v>0.01897232658934911</c:v>
                </c:pt>
                <c:pt idx="73">
                  <c:v>0.016446308547356958</c:v>
                </c:pt>
                <c:pt idx="74">
                  <c:v>0.012373136541511398</c:v>
                </c:pt>
                <c:pt idx="75">
                  <c:v>0.003876124744248699</c:v>
                </c:pt>
                <c:pt idx="76">
                  <c:v>-0.003370747603334001</c:v>
                </c:pt>
                <c:pt idx="77">
                  <c:v>-0.008006233044687061</c:v>
                </c:pt>
                <c:pt idx="78">
                  <c:v>-0.016416630011994338</c:v>
                </c:pt>
                <c:pt idx="79">
                  <c:v>4.440892098500626E-16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Feuil1!$CG$26</c:f>
              <c:strCache>
                <c:ptCount val="1"/>
                <c:pt idx="0">
                  <c:v>0,500%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Feuil1!$CG$27:$CG$516</c:f>
              <c:numCache>
                <c:ptCount val="490"/>
                <c:pt idx="81">
                  <c:v>2.7755575615628914E-17</c:v>
                </c:pt>
                <c:pt idx="82">
                  <c:v>1.4320725908595344E-05</c:v>
                </c:pt>
                <c:pt idx="83">
                  <c:v>7.857756001344862E-05</c:v>
                </c:pt>
                <c:pt idx="84">
                  <c:v>0.00020988326162987847</c:v>
                </c:pt>
                <c:pt idx="85">
                  <c:v>0.0004173025213055348</c:v>
                </c:pt>
                <c:pt idx="86">
                  <c:v>0.0007055191396125593</c:v>
                </c:pt>
                <c:pt idx="87">
                  <c:v>0.0010761691871500056</c:v>
                </c:pt>
                <c:pt idx="88">
                  <c:v>0.0015285500241341288</c:v>
                </c:pt>
                <c:pt idx="89">
                  <c:v>0.0020600636954760387</c:v>
                </c:pt>
                <c:pt idx="90">
                  <c:v>0.0026665221833583885</c:v>
                </c:pt>
                <c:pt idx="91">
                  <c:v>0.003342371521127735</c:v>
                </c:pt>
                <c:pt idx="92">
                  <c:v>0.00408086410911912</c:v>
                </c:pt>
                <c:pt idx="93">
                  <c:v>0.004874243610677509</c:v>
                </c:pt>
                <c:pt idx="94">
                  <c:v>0.005715327186451236</c:v>
                </c:pt>
                <c:pt idx="95">
                  <c:v>0.006599132041159084</c:v>
                </c:pt>
                <c:pt idx="96">
                  <c:v>0.0075218250355814364</c:v>
                </c:pt>
                <c:pt idx="97">
                  <c:v>0.008480239523578709</c:v>
                </c:pt>
                <c:pt idx="98">
                  <c:v>0.009471665116779687</c:v>
                </c:pt>
                <c:pt idx="99">
                  <c:v>0.01049373924005853</c:v>
                </c:pt>
                <c:pt idx="100">
                  <c:v>0.011544366130591538</c:v>
                </c:pt>
                <c:pt idx="101">
                  <c:v>0.012621675048989034</c:v>
                </c:pt>
                <c:pt idx="102">
                  <c:v>0.012621675048989034</c:v>
                </c:pt>
                <c:pt idx="103">
                  <c:v>0.013237537205328387</c:v>
                </c:pt>
                <c:pt idx="104">
                  <c:v>0.013905121228688838</c:v>
                </c:pt>
                <c:pt idx="105">
                  <c:v>0.014630713421088098</c:v>
                </c:pt>
                <c:pt idx="106">
                  <c:v>0.015421616594677723</c:v>
                </c:pt>
                <c:pt idx="107">
                  <c:v>0.016286358185123223</c:v>
                </c:pt>
                <c:pt idx="108">
                  <c:v>0.01723495058695293</c:v>
                </c:pt>
                <c:pt idx="109">
                  <c:v>0.018279219410241965</c:v>
                </c:pt>
                <c:pt idx="110">
                  <c:v>0.019433220918685545</c:v>
                </c:pt>
                <c:pt idx="111">
                  <c:v>0.02071377776111505</c:v>
                </c:pt>
                <c:pt idx="112">
                  <c:v>0.022141173339400883</c:v>
                </c:pt>
                <c:pt idx="113">
                  <c:v>0.024970803130246633</c:v>
                </c:pt>
                <c:pt idx="114">
                  <c:v>0.030043905790212905</c:v>
                </c:pt>
                <c:pt idx="115">
                  <c:v>0.0353561540827006</c:v>
                </c:pt>
                <c:pt idx="116">
                  <c:v>0.040954366414090615</c:v>
                </c:pt>
                <c:pt idx="117">
                  <c:v>0.04689779654443901</c:v>
                </c:pt>
                <c:pt idx="118">
                  <c:v>0.05326240288940168</c:v>
                </c:pt>
                <c:pt idx="119">
                  <c:v>0.06014695362817701</c:v>
                </c:pt>
                <c:pt idx="120">
                  <c:v>0.06768193459600479</c:v>
                </c:pt>
                <c:pt idx="121">
                  <c:v>0.07604284027553189</c:v>
                </c:pt>
                <c:pt idx="122">
                  <c:v>0.08547050295511807</c:v>
                </c:pt>
                <c:pt idx="123">
                  <c:v>0.09630305604267439</c:v>
                </c:pt>
                <c:pt idx="124">
                  <c:v>0.10902774224080636</c:v>
                </c:pt>
                <c:pt idx="125">
                  <c:v>0.12436770343405351</c:v>
                </c:pt>
                <c:pt idx="126">
                  <c:v>0.14343239747369993</c:v>
                </c:pt>
                <c:pt idx="127">
                  <c:v>0.1679861096515765</c:v>
                </c:pt>
                <c:pt idx="128">
                  <c:v>0.20993305383348076</c:v>
                </c:pt>
                <c:pt idx="129">
                  <c:v>0.26516880557032024</c:v>
                </c:pt>
                <c:pt idx="130">
                  <c:v>0.3396570921415756</c:v>
                </c:pt>
                <c:pt idx="131">
                  <c:v>0.3619324525159907</c:v>
                </c:pt>
                <c:pt idx="132">
                  <c:v>0.38520860379758054</c:v>
                </c:pt>
                <c:pt idx="133">
                  <c:v>0.4055742953851834</c:v>
                </c:pt>
                <c:pt idx="134">
                  <c:v>0.41945911021723564</c:v>
                </c:pt>
                <c:pt idx="135">
                  <c:v>0.4238025318788356</c:v>
                </c:pt>
                <c:pt idx="136">
                  <c:v>0.4027518210011315</c:v>
                </c:pt>
                <c:pt idx="137">
                  <c:v>0.3396109366343353</c:v>
                </c:pt>
                <c:pt idx="138">
                  <c:v>0.19763859144016638</c:v>
                </c:pt>
                <c:pt idx="139">
                  <c:v>0.19763859144016638</c:v>
                </c:pt>
                <c:pt idx="140">
                  <c:v>0.1802458297774967</c:v>
                </c:pt>
                <c:pt idx="141">
                  <c:v>0.1636009302473833</c:v>
                </c:pt>
                <c:pt idx="142">
                  <c:v>0.1481068765042921</c:v>
                </c:pt>
                <c:pt idx="143">
                  <c:v>0.13258817755375318</c:v>
                </c:pt>
                <c:pt idx="144">
                  <c:v>0.11884079988846641</c:v>
                </c:pt>
                <c:pt idx="145">
                  <c:v>0.10508443308910831</c:v>
                </c:pt>
                <c:pt idx="146">
                  <c:v>0.09265997056426523</c:v>
                </c:pt>
                <c:pt idx="147">
                  <c:v>0.08078520242154918</c:v>
                </c:pt>
                <c:pt idx="148">
                  <c:v>0.06956687262587113</c:v>
                </c:pt>
                <c:pt idx="149">
                  <c:v>0.059191390520804577</c:v>
                </c:pt>
                <c:pt idx="150">
                  <c:v>0.05222882864751788</c:v>
                </c:pt>
                <c:pt idx="151">
                  <c:v>0.0417697247979969</c:v>
                </c:pt>
                <c:pt idx="152">
                  <c:v>0.03407843582991199</c:v>
                </c:pt>
                <c:pt idx="153">
                  <c:v>0.029687097149850628</c:v>
                </c:pt>
                <c:pt idx="154">
                  <c:v>0.023748604505936743</c:v>
                </c:pt>
                <c:pt idx="155">
                  <c:v>0.013386272070605054</c:v>
                </c:pt>
                <c:pt idx="156">
                  <c:v>0.004274079084953142</c:v>
                </c:pt>
                <c:pt idx="157">
                  <c:v>-0.0028520575973909335</c:v>
                </c:pt>
                <c:pt idx="158">
                  <c:v>-0.013839542288346607</c:v>
                </c:pt>
                <c:pt idx="159">
                  <c:v>1.1102230246251565E-15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Feuil1!$CH$26</c:f>
              <c:strCache>
                <c:ptCount val="1"/>
                <c:pt idx="0">
                  <c:v>1,000%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Feuil1!$CH$27:$CH$516</c:f>
              <c:numCache>
                <c:ptCount val="490"/>
                <c:pt idx="161">
                  <c:v>5.551115123125783E-17</c:v>
                </c:pt>
                <c:pt idx="162">
                  <c:v>1.43207259086231E-05</c:v>
                </c:pt>
                <c:pt idx="163">
                  <c:v>7.857756001344862E-05</c:v>
                </c:pt>
                <c:pt idx="164">
                  <c:v>0.00020988326162990623</c:v>
                </c:pt>
                <c:pt idx="165">
                  <c:v>0.00041730252130550705</c:v>
                </c:pt>
                <c:pt idx="166">
                  <c:v>0.000705519139612587</c:v>
                </c:pt>
                <c:pt idx="167">
                  <c:v>0.0010761691871499779</c:v>
                </c:pt>
                <c:pt idx="168">
                  <c:v>0.0015285500241341565</c:v>
                </c:pt>
                <c:pt idx="169">
                  <c:v>0.0020600636954760665</c:v>
                </c:pt>
                <c:pt idx="170">
                  <c:v>0.002666522183358444</c:v>
                </c:pt>
                <c:pt idx="171">
                  <c:v>0.0033423715211277627</c:v>
                </c:pt>
                <c:pt idx="172">
                  <c:v>0.0040808641091191755</c:v>
                </c:pt>
                <c:pt idx="173">
                  <c:v>0.004874243610677564</c:v>
                </c:pt>
                <c:pt idx="174">
                  <c:v>0.005715327186451291</c:v>
                </c:pt>
                <c:pt idx="175">
                  <c:v>0.006599132041159195</c:v>
                </c:pt>
                <c:pt idx="176">
                  <c:v>0.007521825035581464</c:v>
                </c:pt>
                <c:pt idx="177">
                  <c:v>0.008480239523578681</c:v>
                </c:pt>
                <c:pt idx="178">
                  <c:v>0.00947166511677977</c:v>
                </c:pt>
                <c:pt idx="179">
                  <c:v>0.010493739240058586</c:v>
                </c:pt>
                <c:pt idx="180">
                  <c:v>0.011544366130591566</c:v>
                </c:pt>
                <c:pt idx="181">
                  <c:v>0.012621675048989145</c:v>
                </c:pt>
                <c:pt idx="182">
                  <c:v>0.012621675048989145</c:v>
                </c:pt>
                <c:pt idx="183">
                  <c:v>0.013237537205328498</c:v>
                </c:pt>
                <c:pt idx="184">
                  <c:v>0.013905121228688866</c:v>
                </c:pt>
                <c:pt idx="185">
                  <c:v>0.014630713421088182</c:v>
                </c:pt>
                <c:pt idx="186">
                  <c:v>0.015421616594677778</c:v>
                </c:pt>
                <c:pt idx="187">
                  <c:v>0.016286358185123306</c:v>
                </c:pt>
                <c:pt idx="188">
                  <c:v>0.017234950586952957</c:v>
                </c:pt>
                <c:pt idx="189">
                  <c:v>0.018279219410241965</c:v>
                </c:pt>
                <c:pt idx="190">
                  <c:v>0.0194332209186856</c:v>
                </c:pt>
                <c:pt idx="191">
                  <c:v>0.020713777761115104</c:v>
                </c:pt>
                <c:pt idx="192">
                  <c:v>0.02214117333940091</c:v>
                </c:pt>
                <c:pt idx="193">
                  <c:v>0.02620154481745468</c:v>
                </c:pt>
                <c:pt idx="194">
                  <c:v>0.0345471398249102</c:v>
                </c:pt>
                <c:pt idx="195">
                  <c:v>0.04313188046488736</c:v>
                </c:pt>
                <c:pt idx="196">
                  <c:v>0.05200258514376671</c:v>
                </c:pt>
                <c:pt idx="197">
                  <c:v>0.06121850762160447</c:v>
                </c:pt>
                <c:pt idx="198">
                  <c:v>0.07085560631405652</c:v>
                </c:pt>
                <c:pt idx="199">
                  <c:v>0.08101264940032127</c:v>
                </c:pt>
                <c:pt idx="200">
                  <c:v>0.09182012271563839</c:v>
                </c:pt>
                <c:pt idx="201">
                  <c:v>0.10345352074265476</c:v>
                </c:pt>
                <c:pt idx="202">
                  <c:v>0.11615367576973035</c:v>
                </c:pt>
                <c:pt idx="203">
                  <c:v>0.13025872120477605</c:v>
                </c:pt>
                <c:pt idx="204">
                  <c:v>0.14625589975039735</c:v>
                </c:pt>
                <c:pt idx="205">
                  <c:v>0.1648683532911339</c:v>
                </c:pt>
                <c:pt idx="206">
                  <c:v>0.18720553967826964</c:v>
                </c:pt>
                <c:pt idx="207">
                  <c:v>0.21503174420363558</c:v>
                </c:pt>
                <c:pt idx="208">
                  <c:v>0.2692540917455244</c:v>
                </c:pt>
                <c:pt idx="209">
                  <c:v>0.33684705915103574</c:v>
                </c:pt>
                <c:pt idx="210">
                  <c:v>0.422789068938504</c:v>
                </c:pt>
                <c:pt idx="211">
                  <c:v>0.44792786011697233</c:v>
                </c:pt>
                <c:pt idx="212">
                  <c:v>0.4740674422026152</c:v>
                </c:pt>
                <c:pt idx="213">
                  <c:v>0.4944295767333189</c:v>
                </c:pt>
                <c:pt idx="214">
                  <c:v>0.5042237761310092</c:v>
                </c:pt>
                <c:pt idx="215">
                  <c:v>0.5024277175841673</c:v>
                </c:pt>
                <c:pt idx="216">
                  <c:v>0.4682870373165059</c:v>
                </c:pt>
                <c:pt idx="217">
                  <c:v>0.3913234298384659</c:v>
                </c:pt>
                <c:pt idx="218">
                  <c:v>0.23339768445028586</c:v>
                </c:pt>
                <c:pt idx="219">
                  <c:v>0.23339768445028586</c:v>
                </c:pt>
                <c:pt idx="220">
                  <c:v>0.21442185461451868</c:v>
                </c:pt>
                <c:pt idx="221">
                  <c:v>0.1961938869113069</c:v>
                </c:pt>
                <c:pt idx="222">
                  <c:v>0.17911676499511797</c:v>
                </c:pt>
                <c:pt idx="223">
                  <c:v>0.16201499787148133</c:v>
                </c:pt>
                <c:pt idx="224">
                  <c:v>0.14668455203309705</c:v>
                </c:pt>
                <c:pt idx="225">
                  <c:v>0.13134511706064056</c:v>
                </c:pt>
                <c:pt idx="226">
                  <c:v>0.11733758636269931</c:v>
                </c:pt>
                <c:pt idx="227">
                  <c:v>0.10387975004688599</c:v>
                </c:pt>
                <c:pt idx="228">
                  <c:v>0.09107835207810933</c:v>
                </c:pt>
                <c:pt idx="229">
                  <c:v>0.07911980179994504</c:v>
                </c:pt>
                <c:pt idx="230">
                  <c:v>0.07057417175356018</c:v>
                </c:pt>
                <c:pt idx="231">
                  <c:v>0.05853199973094125</c:v>
                </c:pt>
                <c:pt idx="232">
                  <c:v>0.04918454507047487</c:v>
                </c:pt>
                <c:pt idx="233">
                  <c:v>0.04292788575234452</c:v>
                </c:pt>
                <c:pt idx="234">
                  <c:v>0.035124072470361645</c:v>
                </c:pt>
                <c:pt idx="235">
                  <c:v>0.022896419396960965</c:v>
                </c:pt>
                <c:pt idx="236">
                  <c:v>0.011918905773240507</c:v>
                </c:pt>
                <c:pt idx="237">
                  <c:v>0.002302117849904306</c:v>
                </c:pt>
                <c:pt idx="238">
                  <c:v>-0.011262454564699098</c:v>
                </c:pt>
                <c:pt idx="23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Feuil1!$CI$26</c:f>
              <c:strCache>
                <c:ptCount val="1"/>
                <c:pt idx="0">
                  <c:v>1,500%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Feuil1!$CI$27:$CI$516</c:f>
              <c:numCache>
                <c:ptCount val="490"/>
                <c:pt idx="241">
                  <c:v>0</c:v>
                </c:pt>
                <c:pt idx="242">
                  <c:v>1.4320725908567589E-05</c:v>
                </c:pt>
                <c:pt idx="243">
                  <c:v>7.857756001350413E-05</c:v>
                </c:pt>
                <c:pt idx="244">
                  <c:v>0.00020988326162985071</c:v>
                </c:pt>
                <c:pt idx="245">
                  <c:v>0.00041730252130545153</c:v>
                </c:pt>
                <c:pt idx="246">
                  <c:v>0.000705519139612476</c:v>
                </c:pt>
                <c:pt idx="247">
                  <c:v>0.0010761691871500334</c:v>
                </c:pt>
                <c:pt idx="248">
                  <c:v>0.001528550024134101</c:v>
                </c:pt>
                <c:pt idx="249">
                  <c:v>0.0020600636954760665</c:v>
                </c:pt>
                <c:pt idx="250">
                  <c:v>0.0026665221833582775</c:v>
                </c:pt>
                <c:pt idx="251">
                  <c:v>0.003342371521127707</c:v>
                </c:pt>
                <c:pt idx="252">
                  <c:v>0.004080864109119009</c:v>
                </c:pt>
                <c:pt idx="253">
                  <c:v>0.004874243610677564</c:v>
                </c:pt>
                <c:pt idx="254">
                  <c:v>0.005715327186451291</c:v>
                </c:pt>
                <c:pt idx="255">
                  <c:v>0.006599132041159139</c:v>
                </c:pt>
                <c:pt idx="256">
                  <c:v>0.007521825035581409</c:v>
                </c:pt>
                <c:pt idx="257">
                  <c:v>0.00848023952357857</c:v>
                </c:pt>
                <c:pt idx="258">
                  <c:v>0.00947166511677966</c:v>
                </c:pt>
                <c:pt idx="259">
                  <c:v>0.010493739240058475</c:v>
                </c:pt>
                <c:pt idx="260">
                  <c:v>0.01154436613059151</c:v>
                </c:pt>
                <c:pt idx="261">
                  <c:v>0.012621675048989034</c:v>
                </c:pt>
                <c:pt idx="262">
                  <c:v>0.012621675048989034</c:v>
                </c:pt>
                <c:pt idx="263">
                  <c:v>0.013237537205328387</c:v>
                </c:pt>
                <c:pt idx="264">
                  <c:v>0.0139051212286887</c:v>
                </c:pt>
                <c:pt idx="265">
                  <c:v>0.014630713421088126</c:v>
                </c:pt>
                <c:pt idx="266">
                  <c:v>0.015421616594677667</c:v>
                </c:pt>
                <c:pt idx="267">
                  <c:v>0.01628635818512314</c:v>
                </c:pt>
                <c:pt idx="268">
                  <c:v>0.017234950586953013</c:v>
                </c:pt>
                <c:pt idx="269">
                  <c:v>0.018279219410241798</c:v>
                </c:pt>
                <c:pt idx="270">
                  <c:v>0.01943322091868549</c:v>
                </c:pt>
                <c:pt idx="271">
                  <c:v>0.02071377776111505</c:v>
                </c:pt>
                <c:pt idx="272">
                  <c:v>0.0221411733394008</c:v>
                </c:pt>
                <c:pt idx="273">
                  <c:v>0.02743228650466245</c:v>
                </c:pt>
                <c:pt idx="274">
                  <c:v>0.03905037385960752</c:v>
                </c:pt>
                <c:pt idx="275">
                  <c:v>0.05090760684707396</c:v>
                </c:pt>
                <c:pt idx="276">
                  <c:v>0.06305080387344275</c:v>
                </c:pt>
                <c:pt idx="277">
                  <c:v>0.0755392186987699</c:v>
                </c:pt>
                <c:pt idx="278">
                  <c:v>0.08844880973871116</c:v>
                </c:pt>
                <c:pt idx="279">
                  <c:v>0.1018783451724653</c:v>
                </c:pt>
                <c:pt idx="280">
                  <c:v>0.1159583108352718</c:v>
                </c:pt>
                <c:pt idx="281">
                  <c:v>0.13086420120977765</c:v>
                </c:pt>
                <c:pt idx="282">
                  <c:v>0.1468368485843426</c:v>
                </c:pt>
                <c:pt idx="283">
                  <c:v>0.16421438636687763</c:v>
                </c:pt>
                <c:pt idx="284">
                  <c:v>0.18348405725998834</c:v>
                </c:pt>
                <c:pt idx="285">
                  <c:v>0.20536900314821427</c:v>
                </c:pt>
                <c:pt idx="286">
                  <c:v>0.23097868188283938</c:v>
                </c:pt>
                <c:pt idx="287">
                  <c:v>0.2620773787556947</c:v>
                </c:pt>
                <c:pt idx="288">
                  <c:v>0.32857512965756813</c:v>
                </c:pt>
                <c:pt idx="289">
                  <c:v>0.4085253127317512</c:v>
                </c:pt>
                <c:pt idx="290">
                  <c:v>0.5059210457354322</c:v>
                </c:pt>
                <c:pt idx="291">
                  <c:v>0.5339232677179537</c:v>
                </c:pt>
                <c:pt idx="292">
                  <c:v>0.5629262806076498</c:v>
                </c:pt>
                <c:pt idx="293">
                  <c:v>0.583284858081454</c:v>
                </c:pt>
                <c:pt idx="294">
                  <c:v>0.5889884420447828</c:v>
                </c:pt>
                <c:pt idx="295">
                  <c:v>0.5810529032894987</c:v>
                </c:pt>
                <c:pt idx="296">
                  <c:v>0.5338222536318799</c:v>
                </c:pt>
                <c:pt idx="297">
                  <c:v>0.44303592304259687</c:v>
                </c:pt>
                <c:pt idx="298">
                  <c:v>0.26915677746040667</c:v>
                </c:pt>
                <c:pt idx="299">
                  <c:v>0.26915677746040667</c:v>
                </c:pt>
                <c:pt idx="300">
                  <c:v>0.24859787945154088</c:v>
                </c:pt>
                <c:pt idx="301">
                  <c:v>0.22878684357523138</c:v>
                </c:pt>
                <c:pt idx="302">
                  <c:v>0.21012665348594428</c:v>
                </c:pt>
                <c:pt idx="303">
                  <c:v>0.1914418181892097</c:v>
                </c:pt>
                <c:pt idx="304">
                  <c:v>0.1745283041777268</c:v>
                </c:pt>
                <c:pt idx="305">
                  <c:v>0.15760580103217303</c:v>
                </c:pt>
                <c:pt idx="306">
                  <c:v>0.1420152021611336</c:v>
                </c:pt>
                <c:pt idx="307">
                  <c:v>0.12697429767222213</c:v>
                </c:pt>
                <c:pt idx="308">
                  <c:v>0.11258983153034818</c:v>
                </c:pt>
                <c:pt idx="309">
                  <c:v>0.09904821307908529</c:v>
                </c:pt>
                <c:pt idx="310">
                  <c:v>0.0889195148596027</c:v>
                </c:pt>
                <c:pt idx="311">
                  <c:v>0.07529427466388583</c:v>
                </c:pt>
                <c:pt idx="312">
                  <c:v>0.06429065431103798</c:v>
                </c:pt>
                <c:pt idx="313">
                  <c:v>0.05616867435483863</c:v>
                </c:pt>
                <c:pt idx="314">
                  <c:v>0.046499540434786546</c:v>
                </c:pt>
                <c:pt idx="315">
                  <c:v>0.032406566723316654</c:v>
                </c:pt>
                <c:pt idx="316">
                  <c:v>0.01956373246152676</c:v>
                </c:pt>
                <c:pt idx="317">
                  <c:v>0.0074562932971997675</c:v>
                </c:pt>
                <c:pt idx="318">
                  <c:v>-0.008685366841051145</c:v>
                </c:pt>
                <c:pt idx="319">
                  <c:v>4.440892098500626E-16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Feuil1!$CJ$26</c:f>
              <c:strCache>
                <c:ptCount val="1"/>
                <c:pt idx="0">
                  <c:v>2,000%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Feuil1!$CJ$27:$CJ$516</c:f>
              <c:numCache>
                <c:ptCount val="490"/>
                <c:pt idx="321">
                  <c:v>1.1102230246251565E-16</c:v>
                </c:pt>
                <c:pt idx="322">
                  <c:v>1.4320725908678611E-05</c:v>
                </c:pt>
                <c:pt idx="323">
                  <c:v>7.857756001350413E-05</c:v>
                </c:pt>
                <c:pt idx="324">
                  <c:v>0.00020988326162996174</c:v>
                </c:pt>
                <c:pt idx="325">
                  <c:v>0.00041730252130556256</c:v>
                </c:pt>
                <c:pt idx="326">
                  <c:v>0.0007055191396126981</c:v>
                </c:pt>
                <c:pt idx="327">
                  <c:v>0.0010761691871501444</c:v>
                </c:pt>
                <c:pt idx="328">
                  <c:v>0.001528550024134212</c:v>
                </c:pt>
                <c:pt idx="329">
                  <c:v>0.0020600636954761775</c:v>
                </c:pt>
                <c:pt idx="330">
                  <c:v>0.0026665221833584996</c:v>
                </c:pt>
                <c:pt idx="331">
                  <c:v>0.003342371521127818</c:v>
                </c:pt>
                <c:pt idx="332">
                  <c:v>0.00408086410911912</c:v>
                </c:pt>
                <c:pt idx="333">
                  <c:v>0.004874243610677564</c:v>
                </c:pt>
                <c:pt idx="334">
                  <c:v>0.005715327186451402</c:v>
                </c:pt>
                <c:pt idx="335">
                  <c:v>0.00659913204115925</c:v>
                </c:pt>
                <c:pt idx="336">
                  <c:v>0.00752182503558152</c:v>
                </c:pt>
                <c:pt idx="337">
                  <c:v>0.008480239523578792</c:v>
                </c:pt>
                <c:pt idx="338">
                  <c:v>0.00947166511677977</c:v>
                </c:pt>
                <c:pt idx="339">
                  <c:v>0.010493739240058586</c:v>
                </c:pt>
                <c:pt idx="340">
                  <c:v>0.011544366130591621</c:v>
                </c:pt>
                <c:pt idx="341">
                  <c:v>0.012621675048989145</c:v>
                </c:pt>
                <c:pt idx="342">
                  <c:v>0.012621675048989145</c:v>
                </c:pt>
                <c:pt idx="343">
                  <c:v>0.013237537205328498</c:v>
                </c:pt>
                <c:pt idx="344">
                  <c:v>0.013905121228689032</c:v>
                </c:pt>
                <c:pt idx="345">
                  <c:v>0.014630713421088237</c:v>
                </c:pt>
                <c:pt idx="346">
                  <c:v>0.015421616594677778</c:v>
                </c:pt>
                <c:pt idx="347">
                  <c:v>0.01628635818512325</c:v>
                </c:pt>
                <c:pt idx="348">
                  <c:v>0.017234950586953124</c:v>
                </c:pt>
                <c:pt idx="349">
                  <c:v>0.01827921941024202</c:v>
                </c:pt>
                <c:pt idx="350">
                  <c:v>0.0194332209186856</c:v>
                </c:pt>
                <c:pt idx="351">
                  <c:v>0.02071377776111516</c:v>
                </c:pt>
                <c:pt idx="352">
                  <c:v>0.02214117333940091</c:v>
                </c:pt>
                <c:pt idx="353">
                  <c:v>0.0286630281918705</c:v>
                </c:pt>
                <c:pt idx="354">
                  <c:v>0.04355360789430496</c:v>
                </c:pt>
                <c:pt idx="355">
                  <c:v>0.05868333322926089</c:v>
                </c:pt>
                <c:pt idx="356">
                  <c:v>0.07409902260311874</c:v>
                </c:pt>
                <c:pt idx="357">
                  <c:v>0.08985992977593538</c:v>
                </c:pt>
                <c:pt idx="358">
                  <c:v>0.10604201316336614</c:v>
                </c:pt>
                <c:pt idx="359">
                  <c:v>0.12274404094460956</c:v>
                </c:pt>
                <c:pt idx="360">
                  <c:v>0.1400964989549054</c:v>
                </c:pt>
                <c:pt idx="361">
                  <c:v>0.15827488167690063</c:v>
                </c:pt>
                <c:pt idx="362">
                  <c:v>0.17752002139895495</c:v>
                </c:pt>
                <c:pt idx="363">
                  <c:v>0.19817005152897937</c:v>
                </c:pt>
                <c:pt idx="364">
                  <c:v>0.2207122147695793</c:v>
                </c:pt>
                <c:pt idx="365">
                  <c:v>0.24586965300529462</c:v>
                </c:pt>
                <c:pt idx="366">
                  <c:v>0.27475182408740906</c:v>
                </c:pt>
                <c:pt idx="367">
                  <c:v>0.3091230133077538</c:v>
                </c:pt>
                <c:pt idx="368">
                  <c:v>0.38789616756961187</c:v>
                </c:pt>
                <c:pt idx="369">
                  <c:v>0.48020356631246663</c:v>
                </c:pt>
                <c:pt idx="370">
                  <c:v>0.5890530225323605</c:v>
                </c:pt>
                <c:pt idx="371">
                  <c:v>0.6199186753189354</c:v>
                </c:pt>
                <c:pt idx="372">
                  <c:v>0.6517851190126847</c:v>
                </c:pt>
                <c:pt idx="373">
                  <c:v>0.6721401394295892</c:v>
                </c:pt>
                <c:pt idx="374">
                  <c:v>0.6737531079585561</c:v>
                </c:pt>
                <c:pt idx="375">
                  <c:v>0.65967808899483</c:v>
                </c:pt>
                <c:pt idx="376">
                  <c:v>0.5993574699472538</c:v>
                </c:pt>
                <c:pt idx="377">
                  <c:v>0.49474841624672883</c:v>
                </c:pt>
                <c:pt idx="378">
                  <c:v>0.30491587047052726</c:v>
                </c:pt>
                <c:pt idx="379">
                  <c:v>0.30491587047052726</c:v>
                </c:pt>
                <c:pt idx="380">
                  <c:v>0.2827739042885635</c:v>
                </c:pt>
                <c:pt idx="381">
                  <c:v>0.2613798002391561</c:v>
                </c:pt>
                <c:pt idx="382">
                  <c:v>0.2411365419767706</c:v>
                </c:pt>
                <c:pt idx="383">
                  <c:v>0.22086863850693828</c:v>
                </c:pt>
                <c:pt idx="384">
                  <c:v>0.20237205632235788</c:v>
                </c:pt>
                <c:pt idx="385">
                  <c:v>0.18386648500370528</c:v>
                </c:pt>
                <c:pt idx="386">
                  <c:v>0.16669281795956792</c:v>
                </c:pt>
                <c:pt idx="387">
                  <c:v>0.1500688452975587</c:v>
                </c:pt>
                <c:pt idx="388">
                  <c:v>0.13410131098258704</c:v>
                </c:pt>
                <c:pt idx="389">
                  <c:v>0.11897662435822642</c:v>
                </c:pt>
                <c:pt idx="390">
                  <c:v>0.107264857965645</c:v>
                </c:pt>
                <c:pt idx="391">
                  <c:v>0.09205654959683063</c:v>
                </c:pt>
                <c:pt idx="392">
                  <c:v>0.07939676355160019</c:v>
                </c:pt>
                <c:pt idx="393">
                  <c:v>0.06940946295733319</c:v>
                </c:pt>
                <c:pt idx="394">
                  <c:v>0.05787500839921211</c:v>
                </c:pt>
                <c:pt idx="395">
                  <c:v>0.04191671404967279</c:v>
                </c:pt>
                <c:pt idx="396">
                  <c:v>0.027208559149815237</c:v>
                </c:pt>
                <c:pt idx="397">
                  <c:v>0.012610468744495673</c:v>
                </c:pt>
                <c:pt idx="398">
                  <c:v>-0.0061082791174031925</c:v>
                </c:pt>
                <c:pt idx="399">
                  <c:v>4.440892098500626E-16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Feuil1!$CK$26</c:f>
              <c:strCache>
                <c:ptCount val="1"/>
                <c:pt idx="0">
                  <c:v>PT/EC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Feuil1!$CK$27:$CK$516</c:f>
              <c:numCache>
                <c:ptCount val="490"/>
                <c:pt idx="401">
                  <c:v>0.161879498430046</c:v>
                </c:pt>
                <c:pt idx="402">
                  <c:v>0.30491587047052726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Feuil1!$CL$26</c:f>
              <c:strCache>
                <c:ptCount val="1"/>
                <c:pt idx="0">
                  <c:v>points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Feuil1!$CD$27:$CD$516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4.7807760961415074E-05</c:v>
                </c:pt>
                <c:pt idx="3">
                  <c:v>0.00026271985567171297</c:v>
                </c:pt>
                <c:pt idx="4">
                  <c:v>0.0007028135727770684</c:v>
                </c:pt>
                <c:pt idx="5">
                  <c:v>0.0013995519220562649</c:v>
                </c:pt>
                <c:pt idx="6">
                  <c:v>0.002369905086091848</c:v>
                </c:pt>
                <c:pt idx="7">
                  <c:v>0.0036207305271494477</c:v>
                </c:pt>
                <c:pt idx="8">
                  <c:v>0.0051510899820373275</c:v>
                </c:pt>
                <c:pt idx="9">
                  <c:v>0.006953691124247572</c:v>
                </c:pt>
                <c:pt idx="10">
                  <c:v>0.009015875406937024</c:v>
                </c:pt>
                <c:pt idx="11">
                  <c:v>0.011320340200948676</c:v>
                </c:pt>
                <c:pt idx="12">
                  <c:v>0.013845691863551557</c:v>
                </c:pt>
                <c:pt idx="13">
                  <c:v>0.01656704367293175</c:v>
                </c:pt>
                <c:pt idx="14">
                  <c:v>0.019461283540953802</c:v>
                </c:pt>
                <c:pt idx="15">
                  <c:v>0.022512525406665908</c:v>
                </c:pt>
                <c:pt idx="16">
                  <c:v>0.025708637621789605</c:v>
                </c:pt>
                <c:pt idx="17">
                  <c:v>0.029039647747038447</c:v>
                </c:pt>
                <c:pt idx="18">
                  <c:v>0.032497051265620955</c:v>
                </c:pt>
                <c:pt idx="19">
                  <c:v>0.0360734575397722</c:v>
                </c:pt>
                <c:pt idx="20">
                  <c:v>0.039762324936517976</c:v>
                </c:pt>
                <c:pt idx="21">
                  <c:v>0.04355782676608066</c:v>
                </c:pt>
                <c:pt idx="22">
                  <c:v>0.04355782676608066</c:v>
                </c:pt>
                <c:pt idx="23">
                  <c:v>0.045736824846245215</c:v>
                </c:pt>
                <c:pt idx="24">
                  <c:v>0.04810374411446956</c:v>
                </c:pt>
                <c:pt idx="25">
                  <c:v>0.05068208161509028</c:v>
                </c:pt>
                <c:pt idx="26">
                  <c:v>0.05349925121147113</c:v>
                </c:pt>
                <c:pt idx="27">
                  <c:v>0.05658741215912379</c:v>
                </c:pt>
                <c:pt idx="28">
                  <c:v>0.05998451307592113</c:v>
                </c:pt>
                <c:pt idx="29">
                  <c:v>0.0637356185982135</c:v>
                </c:pt>
                <c:pt idx="30">
                  <c:v>0.06789461086541806</c:v>
                </c:pt>
                <c:pt idx="31">
                  <c:v>0.07252639355304619</c:v>
                </c:pt>
                <c:pt idx="32">
                  <c:v>0.07770977783109036</c:v>
                </c:pt>
                <c:pt idx="33">
                  <c:v>0.08354130579236783</c:v>
                </c:pt>
                <c:pt idx="34">
                  <c:v>0.09014038109967797</c:v>
                </c:pt>
                <c:pt idx="35">
                  <c:v>0.09765625099263996</c:v>
                </c:pt>
                <c:pt idx="36">
                  <c:v>0.10627765547825058</c:v>
                </c:pt>
                <c:pt idx="37">
                  <c:v>0.1162463922083988</c:v>
                </c:pt>
                <c:pt idx="38">
                  <c:v>0.1278767516260751</c:v>
                </c:pt>
                <c:pt idx="39">
                  <c:v>0.14158396085974642</c:v>
                </c:pt>
                <c:pt idx="40">
                  <c:v>0.15792682108698392</c:v>
                </c:pt>
                <c:pt idx="41">
                  <c:v>0.17767338292993806</c:v>
                </c:pt>
                <c:pt idx="42">
                  <c:v>0.201905309986566</c:v>
                </c:pt>
                <c:pt idx="43">
                  <c:v>0.23218981332627836</c:v>
                </c:pt>
                <c:pt idx="44">
                  <c:v>0.27087513700863813</c:v>
                </c:pt>
                <c:pt idx="45">
                  <c:v>0.3216245441961605</c:v>
                </c:pt>
                <c:pt idx="46">
                  <c:v>0.3904417499924743</c:v>
                </c:pt>
                <c:pt idx="47">
                  <c:v>0.48779349215896434</c:v>
                </c:pt>
                <c:pt idx="48">
                  <c:v>0.6334413652551812</c:v>
                </c:pt>
                <c:pt idx="49">
                  <c:v>0.868900530830449</c:v>
                </c:pt>
                <c:pt idx="50">
                  <c:v>1.2955195194440263</c:v>
                </c:pt>
                <c:pt idx="51">
                  <c:v>1.4585264696899114</c:v>
                </c:pt>
                <c:pt idx="52">
                  <c:v>1.6582019271758448</c:v>
                </c:pt>
                <c:pt idx="53">
                  <c:v>1.9068569201695005</c:v>
                </c:pt>
                <c:pt idx="54">
                  <c:v>2.222333149056809</c:v>
                </c:pt>
                <c:pt idx="55">
                  <c:v>2.6308802255434918</c:v>
                </c:pt>
                <c:pt idx="56">
                  <c:v>3.170828990299564</c:v>
                </c:pt>
                <c:pt idx="57">
                  <c:v>3.892284914820398</c:v>
                </c:pt>
                <c:pt idx="58">
                  <c:v>4.803161803721179</c:v>
                </c:pt>
                <c:pt idx="59">
                  <c:v>4.803161803721179</c:v>
                </c:pt>
                <c:pt idx="60">
                  <c:v>4.885952313900112</c:v>
                </c:pt>
                <c:pt idx="61">
                  <c:v>4.964695167868427</c:v>
                </c:pt>
                <c:pt idx="62">
                  <c:v>5.038032298361199</c:v>
                </c:pt>
                <c:pt idx="63">
                  <c:v>5.109878173562323</c:v>
                </c:pt>
                <c:pt idx="64">
                  <c:v>5.174257615601709</c:v>
                </c:pt>
                <c:pt idx="65">
                  <c:v>5.237090481246889</c:v>
                </c:pt>
                <c:pt idx="66">
                  <c:v>5.293893249733114</c:v>
                </c:pt>
                <c:pt idx="67">
                  <c:v>5.347261784339629</c:v>
                </c:pt>
                <c:pt idx="68">
                  <c:v>5.39681677058165</c:v>
                </c:pt>
                <c:pt idx="69">
                  <c:v>5.441926811401449</c:v>
                </c:pt>
                <c:pt idx="70">
                  <c:v>5.47398448314145</c:v>
                </c:pt>
                <c:pt idx="71">
                  <c:v>5.5160250444780266</c:v>
                </c:pt>
                <c:pt idx="72">
                  <c:v>5.5468018890991875</c:v>
                </c:pt>
                <c:pt idx="73">
                  <c:v>5.563770615527783</c:v>
                </c:pt>
                <c:pt idx="74">
                  <c:v>5.583728601578311</c:v>
                </c:pt>
                <c:pt idx="75">
                  <c:v>5.615776318969493</c:v>
                </c:pt>
                <c:pt idx="76">
                  <c:v>5.638503725323065</c:v>
                </c:pt>
                <c:pt idx="77">
                  <c:v>5.643293360417187</c:v>
                </c:pt>
                <c:pt idx="78">
                  <c:v>5.617052396385049</c:v>
                </c:pt>
                <c:pt idx="79">
                  <c:v>5.6525266400946</c:v>
                </c:pt>
                <c:pt idx="81">
                  <c:v>-0.6146594322240898</c:v>
                </c:pt>
                <c:pt idx="82">
                  <c:v>-0.6146116244631283</c:v>
                </c:pt>
                <c:pt idx="83">
                  <c:v>-0.6143967123684181</c:v>
                </c:pt>
                <c:pt idx="84">
                  <c:v>-0.6139566186513127</c:v>
                </c:pt>
                <c:pt idx="85">
                  <c:v>-0.6132598803020335</c:v>
                </c:pt>
                <c:pt idx="86">
                  <c:v>-0.6122895271379979</c:v>
                </c:pt>
                <c:pt idx="87">
                  <c:v>-0.6110387016969403</c:v>
                </c:pt>
                <c:pt idx="88">
                  <c:v>-0.6095083422420524</c:v>
                </c:pt>
                <c:pt idx="89">
                  <c:v>-0.6077057410998422</c:v>
                </c:pt>
                <c:pt idx="90">
                  <c:v>-0.6056435568171528</c:v>
                </c:pt>
                <c:pt idx="91">
                  <c:v>-0.6033390920231411</c:v>
                </c:pt>
                <c:pt idx="92">
                  <c:v>-0.6008137403605383</c:v>
                </c:pt>
                <c:pt idx="93">
                  <c:v>-0.5980923885511581</c:v>
                </c:pt>
                <c:pt idx="94">
                  <c:v>-0.595198148683136</c:v>
                </c:pt>
                <c:pt idx="95">
                  <c:v>-0.5921469068174239</c:v>
                </c:pt>
                <c:pt idx="96">
                  <c:v>-0.5889507946023002</c:v>
                </c:pt>
                <c:pt idx="97">
                  <c:v>-0.5856197844770513</c:v>
                </c:pt>
                <c:pt idx="98">
                  <c:v>-0.5821623809584688</c:v>
                </c:pt>
                <c:pt idx="99">
                  <c:v>-0.5785859746843176</c:v>
                </c:pt>
                <c:pt idx="100">
                  <c:v>-0.5748971072875718</c:v>
                </c:pt>
                <c:pt idx="101">
                  <c:v>-0.5711016054580091</c:v>
                </c:pt>
                <c:pt idx="102">
                  <c:v>-0.5711016054580091</c:v>
                </c:pt>
                <c:pt idx="103">
                  <c:v>-0.5689226073778446</c:v>
                </c:pt>
                <c:pt idx="104">
                  <c:v>-0.5665556881096202</c:v>
                </c:pt>
                <c:pt idx="105">
                  <c:v>-0.5639773506089996</c:v>
                </c:pt>
                <c:pt idx="106">
                  <c:v>-0.5611601810126187</c:v>
                </c:pt>
                <c:pt idx="107">
                  <c:v>-0.558072020064966</c:v>
                </c:pt>
                <c:pt idx="108">
                  <c:v>-0.5546749191481687</c:v>
                </c:pt>
                <c:pt idx="109">
                  <c:v>-0.5509238136258763</c:v>
                </c:pt>
                <c:pt idx="110">
                  <c:v>-0.5467648213586718</c:v>
                </c:pt>
                <c:pt idx="111">
                  <c:v>-0.5421330386710437</c:v>
                </c:pt>
                <c:pt idx="112">
                  <c:v>-0.5369496543929995</c:v>
                </c:pt>
                <c:pt idx="113">
                  <c:v>-0.5261951596828901</c:v>
                </c:pt>
                <c:pt idx="114">
                  <c:v>-0.5065061149856225</c:v>
                </c:pt>
                <c:pt idx="115">
                  <c:v>-0.485900275702703</c:v>
                </c:pt>
                <c:pt idx="116">
                  <c:v>-0.464188901827135</c:v>
                </c:pt>
                <c:pt idx="117">
                  <c:v>-0.44113019570702927</c:v>
                </c:pt>
                <c:pt idx="118">
                  <c:v>-0.4164098668993955</c:v>
                </c:pt>
                <c:pt idx="119">
                  <c:v>-0.3896126882757668</c:v>
                </c:pt>
                <c:pt idx="120">
                  <c:v>-0.3601798586585718</c:v>
                </c:pt>
                <c:pt idx="121">
                  <c:v>-0.3273433274256602</c:v>
                </c:pt>
                <c:pt idx="122">
                  <c:v>-0.2900214309790748</c:v>
                </c:pt>
                <c:pt idx="123">
                  <c:v>-0.24664695824940494</c:v>
                </c:pt>
                <c:pt idx="124">
                  <c:v>-0.19487166517708773</c:v>
                </c:pt>
                <c:pt idx="125">
                  <c:v>-0.13103228859960792</c:v>
                </c:pt>
                <c:pt idx="126">
                  <c:v>-0.04912511341333656</c:v>
                </c:pt>
                <c:pt idx="127">
                  <c:v>0.06131659814311102</c:v>
                </c:pt>
                <c:pt idx="128">
                  <c:v>0.29207772872924725</c:v>
                </c:pt>
                <c:pt idx="129">
                  <c:v>0.6227806498440532</c:v>
                </c:pt>
                <c:pt idx="130">
                  <c:v>1.1410294241873327</c:v>
                </c:pt>
                <c:pt idx="131">
                  <c:v>1.326943820865643</c:v>
                </c:pt>
                <c:pt idx="132">
                  <c:v>1.549526724784002</c:v>
                </c:pt>
                <c:pt idx="133">
                  <c:v>1.8440250670977045</c:v>
                </c:pt>
                <c:pt idx="134">
                  <c:v>2.238041112324758</c:v>
                </c:pt>
                <c:pt idx="135">
                  <c:v>2.733323464247507</c:v>
                </c:pt>
                <c:pt idx="136">
                  <c:v>3.3878094611657064</c:v>
                </c:pt>
                <c:pt idx="137">
                  <c:v>4.217940588078383</c:v>
                </c:pt>
                <c:pt idx="138">
                  <c:v>5.220447262708866</c:v>
                </c:pt>
                <c:pt idx="139">
                  <c:v>5.220447262708866</c:v>
                </c:pt>
                <c:pt idx="140">
                  <c:v>5.311877152685171</c:v>
                </c:pt>
                <c:pt idx="141">
                  <c:v>5.399259386450859</c:v>
                </c:pt>
                <c:pt idx="142">
                  <c:v>5.481235896741003</c:v>
                </c:pt>
                <c:pt idx="143">
                  <c:v>5.561721151739498</c:v>
                </c:pt>
                <c:pt idx="144">
                  <c:v>5.634739973576255</c:v>
                </c:pt>
                <c:pt idx="145">
                  <c:v>5.706212219018807</c:v>
                </c:pt>
                <c:pt idx="146">
                  <c:v>5.771654367302404</c:v>
                </c:pt>
                <c:pt idx="147">
                  <c:v>5.8336622817062915</c:v>
                </c:pt>
                <c:pt idx="148">
                  <c:v>5.891856647745684</c:v>
                </c:pt>
                <c:pt idx="149">
                  <c:v>5.945606068362855</c:v>
                </c:pt>
                <c:pt idx="150">
                  <c:v>5.986303119900229</c:v>
                </c:pt>
                <c:pt idx="151">
                  <c:v>6.036983061034177</c:v>
                </c:pt>
                <c:pt idx="152">
                  <c:v>6.075814505298442</c:v>
                </c:pt>
                <c:pt idx="153">
                  <c:v>6.099164591804641</c:v>
                </c:pt>
                <c:pt idx="154">
                  <c:v>6.125503937932774</c:v>
                </c:pt>
                <c:pt idx="155">
                  <c:v>6.16393301540156</c:v>
                </c:pt>
                <c:pt idx="156">
                  <c:v>6.1930417818327355</c:v>
                </c:pt>
                <c:pt idx="157">
                  <c:v>6.201711454592773</c:v>
                </c:pt>
                <c:pt idx="158">
                  <c:v>6.179004782295923</c:v>
                </c:pt>
                <c:pt idx="159">
                  <c:v>6.218013317740765</c:v>
                </c:pt>
                <c:pt idx="161">
                  <c:v>-1.2293188644481796</c:v>
                </c:pt>
                <c:pt idx="162">
                  <c:v>-1.2292710566872183</c:v>
                </c:pt>
                <c:pt idx="163">
                  <c:v>-1.229056144592508</c:v>
                </c:pt>
                <c:pt idx="164">
                  <c:v>-1.2286160508754025</c:v>
                </c:pt>
                <c:pt idx="165">
                  <c:v>-1.2279193125261234</c:v>
                </c:pt>
                <c:pt idx="166">
                  <c:v>-1.2269489593620877</c:v>
                </c:pt>
                <c:pt idx="167">
                  <c:v>-1.2256981339210302</c:v>
                </c:pt>
                <c:pt idx="168">
                  <c:v>-1.2241677744661423</c:v>
                </c:pt>
                <c:pt idx="169">
                  <c:v>-1.222365173323932</c:v>
                </c:pt>
                <c:pt idx="170">
                  <c:v>-1.2203029890412425</c:v>
                </c:pt>
                <c:pt idx="171">
                  <c:v>-1.2179985242472309</c:v>
                </c:pt>
                <c:pt idx="172">
                  <c:v>-1.215473172584628</c:v>
                </c:pt>
                <c:pt idx="173">
                  <c:v>-1.212751820775248</c:v>
                </c:pt>
                <c:pt idx="174">
                  <c:v>-1.2098575809072258</c:v>
                </c:pt>
                <c:pt idx="175">
                  <c:v>-1.2068063390415136</c:v>
                </c:pt>
                <c:pt idx="176">
                  <c:v>-1.20361022682639</c:v>
                </c:pt>
                <c:pt idx="177">
                  <c:v>-1.2002792167011411</c:v>
                </c:pt>
                <c:pt idx="178">
                  <c:v>-1.1968218131825585</c:v>
                </c:pt>
                <c:pt idx="179">
                  <c:v>-1.1932454069084073</c:v>
                </c:pt>
                <c:pt idx="180">
                  <c:v>-1.1895565395116616</c:v>
                </c:pt>
                <c:pt idx="181">
                  <c:v>-1.1857610376820988</c:v>
                </c:pt>
                <c:pt idx="182">
                  <c:v>-1.1857610376820988</c:v>
                </c:pt>
                <c:pt idx="183">
                  <c:v>-1.1835820396019343</c:v>
                </c:pt>
                <c:pt idx="184">
                  <c:v>-1.18121512033371</c:v>
                </c:pt>
                <c:pt idx="185">
                  <c:v>-1.1786367828330893</c:v>
                </c:pt>
                <c:pt idx="186">
                  <c:v>-1.1758196132367085</c:v>
                </c:pt>
                <c:pt idx="187">
                  <c:v>-1.1727314522890557</c:v>
                </c:pt>
                <c:pt idx="188">
                  <c:v>-1.1693343513722585</c:v>
                </c:pt>
                <c:pt idx="189">
                  <c:v>-1.165583245849966</c:v>
                </c:pt>
                <c:pt idx="190">
                  <c:v>-1.1614242535827615</c:v>
                </c:pt>
                <c:pt idx="191">
                  <c:v>-1.1567924708951334</c:v>
                </c:pt>
                <c:pt idx="192">
                  <c:v>-1.1516090866170892</c:v>
                </c:pt>
                <c:pt idx="193">
                  <c:v>-1.135931625158148</c:v>
                </c:pt>
                <c:pt idx="194">
                  <c:v>-1.103152611070923</c:v>
                </c:pt>
                <c:pt idx="195">
                  <c:v>-1.069456802398046</c:v>
                </c:pt>
                <c:pt idx="196">
                  <c:v>-1.0346554591325205</c:v>
                </c:pt>
                <c:pt idx="197">
                  <c:v>-0.9985067836224573</c:v>
                </c:pt>
                <c:pt idx="198">
                  <c:v>-0.9606964854248661</c:v>
                </c:pt>
                <c:pt idx="199">
                  <c:v>-0.9208093374112798</c:v>
                </c:pt>
                <c:pt idx="200">
                  <c:v>-0.8782865384041274</c:v>
                </c:pt>
                <c:pt idx="201">
                  <c:v>-0.8323600377812586</c:v>
                </c:pt>
                <c:pt idx="202">
                  <c:v>-0.7819481719447157</c:v>
                </c:pt>
                <c:pt idx="203">
                  <c:v>-0.7254837298250882</c:v>
                </c:pt>
                <c:pt idx="204">
                  <c:v>-0.6606184673628136</c:v>
                </c:pt>
                <c:pt idx="205">
                  <c:v>-0.5836891213953763</c:v>
                </c:pt>
                <c:pt idx="206">
                  <c:v>-0.4886919768191476</c:v>
                </c:pt>
                <c:pt idx="207">
                  <c:v>-0.3651602958727425</c:v>
                </c:pt>
                <c:pt idx="208">
                  <c:v>-0.049285907796687095</c:v>
                </c:pt>
                <c:pt idx="209">
                  <c:v>0.3766607688576574</c:v>
                </c:pt>
                <c:pt idx="210">
                  <c:v>0.9865393289306393</c:v>
                </c:pt>
                <c:pt idx="211">
                  <c:v>1.1953611720413755</c:v>
                </c:pt>
                <c:pt idx="212">
                  <c:v>1.4408515223921599</c:v>
                </c:pt>
                <c:pt idx="213">
                  <c:v>1.7811932140259092</c:v>
                </c:pt>
                <c:pt idx="214">
                  <c:v>2.253749075592707</c:v>
                </c:pt>
                <c:pt idx="215">
                  <c:v>2.835766702951522</c:v>
                </c:pt>
                <c:pt idx="216">
                  <c:v>3.60478993203185</c:v>
                </c:pt>
                <c:pt idx="217">
                  <c:v>4.543596261336368</c:v>
                </c:pt>
                <c:pt idx="218">
                  <c:v>5.637732721696552</c:v>
                </c:pt>
                <c:pt idx="219">
                  <c:v>5.637732721696552</c:v>
                </c:pt>
                <c:pt idx="220">
                  <c:v>5.73780199147023</c:v>
                </c:pt>
                <c:pt idx="221">
                  <c:v>5.833823605033288</c:v>
                </c:pt>
                <c:pt idx="222">
                  <c:v>5.924439495120805</c:v>
                </c:pt>
                <c:pt idx="223">
                  <c:v>6.013564129916673</c:v>
                </c:pt>
                <c:pt idx="224">
                  <c:v>6.095222331550803</c:v>
                </c:pt>
                <c:pt idx="225">
                  <c:v>6.175333956790727</c:v>
                </c:pt>
                <c:pt idx="226">
                  <c:v>6.249415484871696</c:v>
                </c:pt>
                <c:pt idx="227">
                  <c:v>6.3200627790729555</c:v>
                </c:pt>
                <c:pt idx="228">
                  <c:v>6.3868965249097185</c:v>
                </c:pt>
                <c:pt idx="229">
                  <c:v>6.4492853253242615</c:v>
                </c:pt>
                <c:pt idx="230">
                  <c:v>6.4986217566590065</c:v>
                </c:pt>
                <c:pt idx="231">
                  <c:v>6.5579410775903275</c:v>
                </c:pt>
                <c:pt idx="232">
                  <c:v>6.604827121497696</c:v>
                </c:pt>
                <c:pt idx="233">
                  <c:v>6.6345585680814985</c:v>
                </c:pt>
                <c:pt idx="234">
                  <c:v>6.667279274287236</c:v>
                </c:pt>
                <c:pt idx="235">
                  <c:v>6.7120897118336265</c:v>
                </c:pt>
                <c:pt idx="236">
                  <c:v>6.747579838342408</c:v>
                </c:pt>
                <c:pt idx="237">
                  <c:v>6.760129548768358</c:v>
                </c:pt>
                <c:pt idx="238">
                  <c:v>6.740957168206797</c:v>
                </c:pt>
                <c:pt idx="239">
                  <c:v>6.783499995386925</c:v>
                </c:pt>
                <c:pt idx="241">
                  <c:v>-1.8439782966722695</c:v>
                </c:pt>
                <c:pt idx="242">
                  <c:v>-1.8439304889113082</c:v>
                </c:pt>
                <c:pt idx="243">
                  <c:v>-1.8437155768165978</c:v>
                </c:pt>
                <c:pt idx="244">
                  <c:v>-1.8432754830994926</c:v>
                </c:pt>
                <c:pt idx="245">
                  <c:v>-1.8425787447502133</c:v>
                </c:pt>
                <c:pt idx="246">
                  <c:v>-1.8416083915861778</c:v>
                </c:pt>
                <c:pt idx="247">
                  <c:v>-1.8403575661451201</c:v>
                </c:pt>
                <c:pt idx="248">
                  <c:v>-1.8388272066902323</c:v>
                </c:pt>
                <c:pt idx="249">
                  <c:v>-1.837024605548022</c:v>
                </c:pt>
                <c:pt idx="250">
                  <c:v>-1.8349624212653326</c:v>
                </c:pt>
                <c:pt idx="251">
                  <c:v>-1.832657956471321</c:v>
                </c:pt>
                <c:pt idx="252">
                  <c:v>-1.830132604808718</c:v>
                </c:pt>
                <c:pt idx="253">
                  <c:v>-1.8274112529993378</c:v>
                </c:pt>
                <c:pt idx="254">
                  <c:v>-1.8245170131313158</c:v>
                </c:pt>
                <c:pt idx="255">
                  <c:v>-1.8214657712656037</c:v>
                </c:pt>
                <c:pt idx="256">
                  <c:v>-1.81826965905048</c:v>
                </c:pt>
                <c:pt idx="257">
                  <c:v>-1.8149386489252313</c:v>
                </c:pt>
                <c:pt idx="258">
                  <c:v>-1.8114812454066487</c:v>
                </c:pt>
                <c:pt idx="259">
                  <c:v>-1.8079048391324974</c:v>
                </c:pt>
                <c:pt idx="260">
                  <c:v>-1.8042159717357515</c:v>
                </c:pt>
                <c:pt idx="261">
                  <c:v>-1.800420469906189</c:v>
                </c:pt>
                <c:pt idx="262">
                  <c:v>-1.800420469906189</c:v>
                </c:pt>
                <c:pt idx="263">
                  <c:v>-1.7982414718260245</c:v>
                </c:pt>
                <c:pt idx="264">
                  <c:v>-1.7958745525578002</c:v>
                </c:pt>
                <c:pt idx="265">
                  <c:v>-1.7932962150571794</c:v>
                </c:pt>
                <c:pt idx="266">
                  <c:v>-1.7904790454607984</c:v>
                </c:pt>
                <c:pt idx="267">
                  <c:v>-1.7873908845131459</c:v>
                </c:pt>
                <c:pt idx="268">
                  <c:v>-1.7839937835963484</c:v>
                </c:pt>
                <c:pt idx="269">
                  <c:v>-1.7802426780740561</c:v>
                </c:pt>
                <c:pt idx="270">
                  <c:v>-1.7760836858068516</c:v>
                </c:pt>
                <c:pt idx="271">
                  <c:v>-1.7714519031192235</c:v>
                </c:pt>
                <c:pt idx="272">
                  <c:v>-1.7662685188411793</c:v>
                </c:pt>
                <c:pt idx="273">
                  <c:v>-1.745668090633406</c:v>
                </c:pt>
                <c:pt idx="274">
                  <c:v>-1.6997991071562235</c:v>
                </c:pt>
                <c:pt idx="275">
                  <c:v>-1.653013329093389</c:v>
                </c:pt>
                <c:pt idx="276">
                  <c:v>-1.6051220164379063</c:v>
                </c:pt>
                <c:pt idx="277">
                  <c:v>-1.5558833715378855</c:v>
                </c:pt>
                <c:pt idx="278">
                  <c:v>-1.504983103950337</c:v>
                </c:pt>
                <c:pt idx="279">
                  <c:v>-1.4520059865467931</c:v>
                </c:pt>
                <c:pt idx="280">
                  <c:v>-1.3963932181496832</c:v>
                </c:pt>
                <c:pt idx="281">
                  <c:v>-1.3373767481368568</c:v>
                </c:pt>
                <c:pt idx="282">
                  <c:v>-1.2738749129103564</c:v>
                </c:pt>
                <c:pt idx="283">
                  <c:v>-1.2043205014007716</c:v>
                </c:pt>
                <c:pt idx="284">
                  <c:v>-1.1263652695485395</c:v>
                </c:pt>
                <c:pt idx="285">
                  <c:v>-1.0363459541911446</c:v>
                </c:pt>
                <c:pt idx="286">
                  <c:v>-0.9282588402249583</c:v>
                </c:pt>
                <c:pt idx="287">
                  <c:v>-0.7916371898885959</c:v>
                </c:pt>
                <c:pt idx="288">
                  <c:v>-0.39064954432262106</c:v>
                </c:pt>
                <c:pt idx="289">
                  <c:v>0.13054088787126136</c:v>
                </c:pt>
                <c:pt idx="290">
                  <c:v>0.8320492336739453</c:v>
                </c:pt>
                <c:pt idx="291">
                  <c:v>1.063778523217107</c:v>
                </c:pt>
                <c:pt idx="292">
                  <c:v>1.3321763200003172</c:v>
                </c:pt>
                <c:pt idx="293">
                  <c:v>1.7183613609541133</c:v>
                </c:pt>
                <c:pt idx="294">
                  <c:v>2.2694570388606565</c:v>
                </c:pt>
                <c:pt idx="295">
                  <c:v>2.9382099416555367</c:v>
                </c:pt>
                <c:pt idx="296">
                  <c:v>3.8217704028979926</c:v>
                </c:pt>
                <c:pt idx="297">
                  <c:v>4.869251934594353</c:v>
                </c:pt>
                <c:pt idx="298">
                  <c:v>6.0550181806842405</c:v>
                </c:pt>
                <c:pt idx="299">
                  <c:v>6.0550181806842405</c:v>
                </c:pt>
                <c:pt idx="300">
                  <c:v>6.163726830255289</c:v>
                </c:pt>
                <c:pt idx="301">
                  <c:v>6.26838782361572</c:v>
                </c:pt>
                <c:pt idx="302">
                  <c:v>6.367643093500608</c:v>
                </c:pt>
                <c:pt idx="303">
                  <c:v>6.4654071080938476</c:v>
                </c:pt>
                <c:pt idx="304">
                  <c:v>6.555704689525349</c:v>
                </c:pt>
                <c:pt idx="305">
                  <c:v>6.644455694562645</c:v>
                </c:pt>
                <c:pt idx="306">
                  <c:v>6.727176602440986</c:v>
                </c:pt>
                <c:pt idx="307">
                  <c:v>6.806463276439618</c:v>
                </c:pt>
                <c:pt idx="308">
                  <c:v>6.881936402073754</c:v>
                </c:pt>
                <c:pt idx="309">
                  <c:v>6.952964582285667</c:v>
                </c:pt>
                <c:pt idx="310">
                  <c:v>7.010940393417785</c:v>
                </c:pt>
                <c:pt idx="311">
                  <c:v>7.078899094146477</c:v>
                </c:pt>
                <c:pt idx="312">
                  <c:v>7.13383973769695</c:v>
                </c:pt>
                <c:pt idx="313">
                  <c:v>7.169952544358359</c:v>
                </c:pt>
                <c:pt idx="314">
                  <c:v>7.209054610641699</c:v>
                </c:pt>
                <c:pt idx="315">
                  <c:v>7.260246408265692</c:v>
                </c:pt>
                <c:pt idx="316">
                  <c:v>7.302117894852077</c:v>
                </c:pt>
                <c:pt idx="317">
                  <c:v>7.318547642943942</c:v>
                </c:pt>
                <c:pt idx="318">
                  <c:v>7.302909554117672</c:v>
                </c:pt>
                <c:pt idx="319">
                  <c:v>7.34898667303309</c:v>
                </c:pt>
                <c:pt idx="321">
                  <c:v>-2.4586377288963592</c:v>
                </c:pt>
                <c:pt idx="322">
                  <c:v>-2.4585899211353976</c:v>
                </c:pt>
                <c:pt idx="323">
                  <c:v>-2.4583750090406875</c:v>
                </c:pt>
                <c:pt idx="324">
                  <c:v>-2.457934915323582</c:v>
                </c:pt>
                <c:pt idx="325">
                  <c:v>-2.457238176974303</c:v>
                </c:pt>
                <c:pt idx="326">
                  <c:v>-2.456267823810267</c:v>
                </c:pt>
                <c:pt idx="327">
                  <c:v>-2.4550169983692096</c:v>
                </c:pt>
                <c:pt idx="328">
                  <c:v>-2.4534866389143217</c:v>
                </c:pt>
                <c:pt idx="329">
                  <c:v>-2.4516840377721114</c:v>
                </c:pt>
                <c:pt idx="330">
                  <c:v>-2.4496218534894223</c:v>
                </c:pt>
                <c:pt idx="331">
                  <c:v>-2.4473173886954105</c:v>
                </c:pt>
                <c:pt idx="332">
                  <c:v>-2.4447920370328076</c:v>
                </c:pt>
                <c:pt idx="333">
                  <c:v>-2.4420706852234275</c:v>
                </c:pt>
                <c:pt idx="334">
                  <c:v>-2.4391764453554052</c:v>
                </c:pt>
                <c:pt idx="335">
                  <c:v>-2.436125203489693</c:v>
                </c:pt>
                <c:pt idx="336">
                  <c:v>-2.4329290912745694</c:v>
                </c:pt>
                <c:pt idx="337">
                  <c:v>-2.4295980811493205</c:v>
                </c:pt>
                <c:pt idx="338">
                  <c:v>-2.4261406776307384</c:v>
                </c:pt>
                <c:pt idx="339">
                  <c:v>-2.422564271356587</c:v>
                </c:pt>
                <c:pt idx="340">
                  <c:v>-2.418875403959841</c:v>
                </c:pt>
                <c:pt idx="341">
                  <c:v>-2.4150799021302785</c:v>
                </c:pt>
                <c:pt idx="342">
                  <c:v>-2.4150799021302785</c:v>
                </c:pt>
                <c:pt idx="343">
                  <c:v>-2.412900904050114</c:v>
                </c:pt>
                <c:pt idx="344">
                  <c:v>-2.4105339847818894</c:v>
                </c:pt>
                <c:pt idx="345">
                  <c:v>-2.407955647281269</c:v>
                </c:pt>
                <c:pt idx="346">
                  <c:v>-2.405138477684888</c:v>
                </c:pt>
                <c:pt idx="347">
                  <c:v>-2.4020503167372356</c:v>
                </c:pt>
                <c:pt idx="348">
                  <c:v>-2.398653215820438</c:v>
                </c:pt>
                <c:pt idx="349">
                  <c:v>-2.394902110298146</c:v>
                </c:pt>
                <c:pt idx="350">
                  <c:v>-2.390743118030941</c:v>
                </c:pt>
                <c:pt idx="351">
                  <c:v>-2.3861113353433128</c:v>
                </c:pt>
                <c:pt idx="352">
                  <c:v>-2.380927951065269</c:v>
                </c:pt>
                <c:pt idx="353">
                  <c:v>-2.355404556108664</c:v>
                </c:pt>
                <c:pt idx="354">
                  <c:v>-2.2964456032415237</c:v>
                </c:pt>
                <c:pt idx="355">
                  <c:v>-2.2365698557887317</c:v>
                </c:pt>
                <c:pt idx="356">
                  <c:v>-2.175588573743292</c:v>
                </c:pt>
                <c:pt idx="357">
                  <c:v>-2.1132599594533135</c:v>
                </c:pt>
                <c:pt idx="358">
                  <c:v>-2.0492697224758074</c:v>
                </c:pt>
                <c:pt idx="359">
                  <c:v>-1.9832026356823063</c:v>
                </c:pt>
                <c:pt idx="360">
                  <c:v>-1.9144998978952388</c:v>
                </c:pt>
                <c:pt idx="361">
                  <c:v>-1.842393458492455</c:v>
                </c:pt>
                <c:pt idx="362">
                  <c:v>-1.765801653875997</c:v>
                </c:pt>
                <c:pt idx="363">
                  <c:v>-1.6831572729764548</c:v>
                </c:pt>
                <c:pt idx="364">
                  <c:v>-1.5921120717342654</c:v>
                </c:pt>
                <c:pt idx="365">
                  <c:v>-1.4890027869869131</c:v>
                </c:pt>
                <c:pt idx="366">
                  <c:v>-1.3678257036307695</c:v>
                </c:pt>
                <c:pt idx="367">
                  <c:v>-1.2181140839044495</c:v>
                </c:pt>
                <c:pt idx="368">
                  <c:v>-0.7320131808485553</c:v>
                </c:pt>
                <c:pt idx="369">
                  <c:v>-0.11557899311513449</c:v>
                </c:pt>
                <c:pt idx="370">
                  <c:v>0.6775591384172519</c:v>
                </c:pt>
                <c:pt idx="371">
                  <c:v>0.9321958743928394</c:v>
                </c:pt>
                <c:pt idx="372">
                  <c:v>1.2235011176084751</c:v>
                </c:pt>
                <c:pt idx="373">
                  <c:v>1.6555295078823173</c:v>
                </c:pt>
                <c:pt idx="374">
                  <c:v>2.285165002128605</c:v>
                </c:pt>
                <c:pt idx="375">
                  <c:v>3.040653180359551</c:v>
                </c:pt>
                <c:pt idx="376">
                  <c:v>4.038750873764135</c:v>
                </c:pt>
                <c:pt idx="377">
                  <c:v>5.1949076078523415</c:v>
                </c:pt>
                <c:pt idx="378">
                  <c:v>6.472303639671931</c:v>
                </c:pt>
                <c:pt idx="379">
                  <c:v>6.472303639671931</c:v>
                </c:pt>
                <c:pt idx="380">
                  <c:v>6.589651669040352</c:v>
                </c:pt>
                <c:pt idx="381">
                  <c:v>6.702952042198154</c:v>
                </c:pt>
                <c:pt idx="382">
                  <c:v>6.810846691880413</c:v>
                </c:pt>
                <c:pt idx="383">
                  <c:v>6.917250086271025</c:v>
                </c:pt>
                <c:pt idx="384">
                  <c:v>7.0161870474998995</c:v>
                </c:pt>
                <c:pt idx="385">
                  <c:v>7.113577432334567</c:v>
                </c:pt>
                <c:pt idx="386">
                  <c:v>7.204937720010279</c:v>
                </c:pt>
                <c:pt idx="387">
                  <c:v>7.292863773806283</c:v>
                </c:pt>
                <c:pt idx="388">
                  <c:v>7.376976279237792</c:v>
                </c:pt>
                <c:pt idx="389">
                  <c:v>7.456643839247079</c:v>
                </c:pt>
                <c:pt idx="390">
                  <c:v>7.523259030176566</c:v>
                </c:pt>
                <c:pt idx="391">
                  <c:v>7.59985711070263</c:v>
                </c:pt>
                <c:pt idx="392">
                  <c:v>7.662852353896203</c:v>
                </c:pt>
                <c:pt idx="393">
                  <c:v>7.705346520635217</c:v>
                </c:pt>
                <c:pt idx="394">
                  <c:v>7.750829946996163</c:v>
                </c:pt>
                <c:pt idx="395">
                  <c:v>7.80840310469776</c:v>
                </c:pt>
                <c:pt idx="396">
                  <c:v>7.85665595136175</c:v>
                </c:pt>
                <c:pt idx="397">
                  <c:v>7.876965737119529</c:v>
                </c:pt>
                <c:pt idx="398">
                  <c:v>7.864861940028546</c:v>
                </c:pt>
                <c:pt idx="399">
                  <c:v>7.914473350679249</c:v>
                </c:pt>
                <c:pt idx="401">
                  <c:v>4.803161803721179</c:v>
                </c:pt>
                <c:pt idx="402">
                  <c:v>6.472303639671931</c:v>
                </c:pt>
                <c:pt idx="404">
                  <c:v>-0.4</c:v>
                </c:pt>
                <c:pt idx="405">
                  <c:v>2.418</c:v>
                </c:pt>
                <c:pt idx="406">
                  <c:v>3</c:v>
                </c:pt>
                <c:pt idx="407">
                  <c:v>4.15</c:v>
                </c:pt>
                <c:pt idx="408">
                  <c:v>0</c:v>
                </c:pt>
                <c:pt idx="409">
                  <c:v>4</c:v>
                </c:pt>
                <c:pt idx="411">
                  <c:v>-0.5245093821645568</c:v>
                </c:pt>
                <c:pt idx="412">
                  <c:v>-0.5244615744035954</c:v>
                </c:pt>
                <c:pt idx="413">
                  <c:v>-0.5242466623088851</c:v>
                </c:pt>
                <c:pt idx="414">
                  <c:v>-0.5238065685917797</c:v>
                </c:pt>
                <c:pt idx="415">
                  <c:v>-0.5231098302425006</c:v>
                </c:pt>
                <c:pt idx="416">
                  <c:v>-0.5221394770784649</c:v>
                </c:pt>
                <c:pt idx="417">
                  <c:v>-0.5208886516374074</c:v>
                </c:pt>
                <c:pt idx="418">
                  <c:v>-0.5193582921825195</c:v>
                </c:pt>
                <c:pt idx="419">
                  <c:v>-0.5175556910403092</c:v>
                </c:pt>
                <c:pt idx="420">
                  <c:v>-0.5154935067576197</c:v>
                </c:pt>
                <c:pt idx="421">
                  <c:v>-0.513189041963608</c:v>
                </c:pt>
                <c:pt idx="422">
                  <c:v>-0.5106636903010052</c:v>
                </c:pt>
                <c:pt idx="423">
                  <c:v>-0.5079423384916251</c:v>
                </c:pt>
                <c:pt idx="424">
                  <c:v>-0.505048098623603</c:v>
                </c:pt>
                <c:pt idx="425">
                  <c:v>-0.5019968567578909</c:v>
                </c:pt>
                <c:pt idx="426">
                  <c:v>-0.4988007445427672</c:v>
                </c:pt>
                <c:pt idx="427">
                  <c:v>-0.49546973441751835</c:v>
                </c:pt>
                <c:pt idx="428">
                  <c:v>-0.4920123308989358</c:v>
                </c:pt>
                <c:pt idx="429">
                  <c:v>-0.4884359246247846</c:v>
                </c:pt>
                <c:pt idx="430">
                  <c:v>-0.4847470572280388</c:v>
                </c:pt>
                <c:pt idx="431">
                  <c:v>-0.4809515553984761</c:v>
                </c:pt>
                <c:pt idx="432">
                  <c:v>-0.4809515553984761</c:v>
                </c:pt>
                <c:pt idx="433">
                  <c:v>-0.4787725573183116</c:v>
                </c:pt>
                <c:pt idx="434">
                  <c:v>-0.47640563805008723</c:v>
                </c:pt>
                <c:pt idx="435">
                  <c:v>-0.47382730054946653</c:v>
                </c:pt>
                <c:pt idx="436">
                  <c:v>-0.47101013095308564</c:v>
                </c:pt>
                <c:pt idx="437">
                  <c:v>-0.467921970005433</c:v>
                </c:pt>
                <c:pt idx="438">
                  <c:v>-0.46452486908863566</c:v>
                </c:pt>
                <c:pt idx="439">
                  <c:v>-0.46077376356634325</c:v>
                </c:pt>
                <c:pt idx="440">
                  <c:v>-0.45661477129913874</c:v>
                </c:pt>
                <c:pt idx="441">
                  <c:v>-0.4519829886115106</c:v>
                </c:pt>
                <c:pt idx="442">
                  <c:v>-0.44679960433346644</c:v>
                </c:pt>
                <c:pt idx="443">
                  <c:v>-0.4367671447465191</c:v>
                </c:pt>
                <c:pt idx="444">
                  <c:v>-0.41899796222644525</c:v>
                </c:pt>
                <c:pt idx="445">
                  <c:v>-0.4003119851207195</c:v>
                </c:pt>
                <c:pt idx="446">
                  <c:v>-0.38052047342234524</c:v>
                </c:pt>
                <c:pt idx="447">
                  <c:v>-0.35938162947943325</c:v>
                </c:pt>
                <c:pt idx="448">
                  <c:v>-0.3365811628489933</c:v>
                </c:pt>
                <c:pt idx="449">
                  <c:v>-0.3117038464025582</c:v>
                </c:pt>
                <c:pt idx="450">
                  <c:v>-0.284190878962557</c:v>
                </c:pt>
                <c:pt idx="451">
                  <c:v>-0.25327420990683924</c:v>
                </c:pt>
                <c:pt idx="452">
                  <c:v>-0.21787217563744757</c:v>
                </c:pt>
                <c:pt idx="453">
                  <c:v>-0.17641756508497147</c:v>
                </c:pt>
                <c:pt idx="454">
                  <c:v>-0.12656213418984802</c:v>
                </c:pt>
                <c:pt idx="455">
                  <c:v>-0.06464261978956193</c:v>
                </c:pt>
                <c:pt idx="456">
                  <c:v>0.015344693219515537</c:v>
                </c:pt>
                <c:pt idx="457">
                  <c:v>0.12386654259876939</c:v>
                </c:pt>
                <c:pt idx="458">
                  <c:v>0.34214439541971736</c:v>
                </c:pt>
                <c:pt idx="459">
                  <c:v>0.6588782323887244</c:v>
                </c:pt>
                <c:pt idx="460">
                  <c:v>1.1636879714916482</c:v>
                </c:pt>
                <c:pt idx="461">
                  <c:v>1.3462426093598692</c:v>
                </c:pt>
                <c:pt idx="462">
                  <c:v>1.5654657544681396</c:v>
                </c:pt>
                <c:pt idx="463">
                  <c:v>1.8532404055482343</c:v>
                </c:pt>
                <c:pt idx="464">
                  <c:v>2.235737277712126</c:v>
                </c:pt>
                <c:pt idx="465">
                  <c:v>2.718298455904251</c:v>
                </c:pt>
                <c:pt idx="466">
                  <c:v>3.3559856587720054</c:v>
                </c:pt>
                <c:pt idx="467">
                  <c:v>4.1701777560005455</c:v>
                </c:pt>
                <c:pt idx="468">
                  <c:v>5.159245395390671</c:v>
                </c:pt>
                <c:pt idx="469">
                  <c:v>5.159245395390671</c:v>
                </c:pt>
                <c:pt idx="470">
                  <c:v>5.249408176330029</c:v>
                </c:pt>
                <c:pt idx="471">
                  <c:v>5.335523301058768</c:v>
                </c:pt>
                <c:pt idx="472">
                  <c:v>5.416232702311964</c:v>
                </c:pt>
                <c:pt idx="473">
                  <c:v>5.495450848273513</c:v>
                </c:pt>
                <c:pt idx="474">
                  <c:v>5.567202561073322</c:v>
                </c:pt>
                <c:pt idx="475">
                  <c:v>5.637407697478927</c:v>
                </c:pt>
                <c:pt idx="476">
                  <c:v>5.701582736725576</c:v>
                </c:pt>
                <c:pt idx="477">
                  <c:v>5.762323542092514</c:v>
                </c:pt>
                <c:pt idx="478">
                  <c:v>5.81925079909496</c:v>
                </c:pt>
                <c:pt idx="479">
                  <c:v>5.871733110675182</c:v>
                </c:pt>
                <c:pt idx="480">
                  <c:v>5.911163053175608</c:v>
                </c:pt>
                <c:pt idx="481">
                  <c:v>5.960575885272608</c:v>
                </c:pt>
                <c:pt idx="482">
                  <c:v>5.998225988255884</c:v>
                </c:pt>
                <c:pt idx="483">
                  <c:v>6.020640141950703</c:v>
                </c:pt>
                <c:pt idx="484">
                  <c:v>6.0460435552674525</c:v>
                </c:pt>
                <c:pt idx="485">
                  <c:v>6.083536699924857</c:v>
                </c:pt>
                <c:pt idx="486">
                  <c:v>6.11170953354465</c:v>
                </c:pt>
                <c:pt idx="487">
                  <c:v>6.119810134113687</c:v>
                </c:pt>
                <c:pt idx="488">
                  <c:v>6.096585099028994</c:v>
                </c:pt>
                <c:pt idx="489">
                  <c:v>6.135075271685992</c:v>
                </c:pt>
              </c:numCache>
            </c:numRef>
          </c:xVal>
          <c:yVal>
            <c:numRef>
              <c:f>Feuil1!$CL$27:$CL$507</c:f>
              <c:numCache>
                <c:ptCount val="481"/>
                <c:pt idx="404">
                  <c:v>0.014</c:v>
                </c:pt>
                <c:pt idx="405">
                  <c:v>0.10639200000000001</c:v>
                </c:pt>
                <c:pt idx="406">
                  <c:v>0.37</c:v>
                </c:pt>
                <c:pt idx="407">
                  <c:v>0.12</c:v>
                </c:pt>
                <c:pt idx="408">
                  <c:v>0.354</c:v>
                </c:pt>
                <c:pt idx="409">
                  <c:v>0</c:v>
                </c:pt>
              </c:numCache>
            </c:numRef>
          </c:yVal>
          <c:smooth val="0"/>
        </c:ser>
        <c:axId val="3677038"/>
        <c:axId val="33093343"/>
      </c:scatterChart>
      <c:valAx>
        <c:axId val="3677038"/>
        <c:scaling>
          <c:orientation val="minMax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Rd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(MN)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crossBetween val="midCat"/>
        <c:dispUnits/>
        <c:majorUnit val="1"/>
      </c:valAx>
      <c:valAx>
        <c:axId val="330933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Rd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(MNm)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Feuil1!$Z$21</c:f>
              <c:strCache>
                <c:ptCount val="1"/>
                <c:pt idx="0">
                  <c:v>section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Feuil1!$Y$22:$Y$103</c:f>
              <c:numCache>
                <c:ptCount val="82"/>
                <c:pt idx="0">
                  <c:v>0.3</c:v>
                </c:pt>
                <c:pt idx="1">
                  <c:v>0.298356568610482</c:v>
                </c:pt>
                <c:pt idx="2">
                  <c:v>0.2934442802201417</c:v>
                </c:pt>
                <c:pt idx="3">
                  <c:v>0.285316954888546</c:v>
                </c:pt>
                <c:pt idx="4">
                  <c:v>0.27406363729278027</c:v>
                </c:pt>
                <c:pt idx="5">
                  <c:v>0.2598076211353316</c:v>
                </c:pt>
                <c:pt idx="6">
                  <c:v>0.2427050983124842</c:v>
                </c:pt>
                <c:pt idx="7">
                  <c:v>0.22294344764321827</c:v>
                </c:pt>
                <c:pt idx="8">
                  <c:v>0.20073918190765747</c:v>
                </c:pt>
                <c:pt idx="9">
                  <c:v>0.17633557568774194</c:v>
                </c:pt>
                <c:pt idx="10">
                  <c:v>0.15000000000000002</c:v>
                </c:pt>
                <c:pt idx="11">
                  <c:v>0.1220209929227401</c:v>
                </c:pt>
                <c:pt idx="12">
                  <c:v>0.09270509831248423</c:v>
                </c:pt>
                <c:pt idx="13">
                  <c:v>0.06237350724532777</c:v>
                </c:pt>
                <c:pt idx="14">
                  <c:v>0.03135853898029604</c:v>
                </c:pt>
                <c:pt idx="15">
                  <c:v>8.499060830113869E-17</c:v>
                </c:pt>
                <c:pt idx="16">
                  <c:v>-0.031358538980295995</c:v>
                </c:pt>
                <c:pt idx="17">
                  <c:v>-0.0623735072453278</c:v>
                </c:pt>
                <c:pt idx="18">
                  <c:v>-0.0927050983124842</c:v>
                </c:pt>
                <c:pt idx="19">
                  <c:v>-0.12202099292274</c:v>
                </c:pt>
                <c:pt idx="20">
                  <c:v>-0.14999999999999994</c:v>
                </c:pt>
                <c:pt idx="21">
                  <c:v>-0.1763355756877419</c:v>
                </c:pt>
                <c:pt idx="22">
                  <c:v>-0.20073918190765735</c:v>
                </c:pt>
                <c:pt idx="23">
                  <c:v>-0.2229434476432182</c:v>
                </c:pt>
                <c:pt idx="24">
                  <c:v>-0.24270509831248419</c:v>
                </c:pt>
                <c:pt idx="25">
                  <c:v>-0.2598076211353316</c:v>
                </c:pt>
                <c:pt idx="26">
                  <c:v>-0.27406363729278027</c:v>
                </c:pt>
                <c:pt idx="27">
                  <c:v>-0.285316954888546</c:v>
                </c:pt>
                <c:pt idx="28">
                  <c:v>-0.2934442802201417</c:v>
                </c:pt>
                <c:pt idx="29">
                  <c:v>-0.298356568610482</c:v>
                </c:pt>
                <c:pt idx="30">
                  <c:v>-0.3</c:v>
                </c:pt>
                <c:pt idx="31">
                  <c:v>-0.298356568610482</c:v>
                </c:pt>
                <c:pt idx="32">
                  <c:v>-0.2934442802201417</c:v>
                </c:pt>
                <c:pt idx="33">
                  <c:v>-0.2853169548885461</c:v>
                </c:pt>
                <c:pt idx="34">
                  <c:v>-0.27406363729278027</c:v>
                </c:pt>
                <c:pt idx="35">
                  <c:v>-0.2598076211353316</c:v>
                </c:pt>
                <c:pt idx="36">
                  <c:v>-0.24270509831248427</c:v>
                </c:pt>
                <c:pt idx="37">
                  <c:v>-0.22294344764321827</c:v>
                </c:pt>
                <c:pt idx="38">
                  <c:v>-0.20073918190765752</c:v>
                </c:pt>
                <c:pt idx="39">
                  <c:v>-0.17633557568774197</c:v>
                </c:pt>
                <c:pt idx="40">
                  <c:v>-0.15000000000000013</c:v>
                </c:pt>
                <c:pt idx="41">
                  <c:v>-0.12202099292274025</c:v>
                </c:pt>
                <c:pt idx="42">
                  <c:v>-0.09270509831248426</c:v>
                </c:pt>
                <c:pt idx="43">
                  <c:v>-0.06237350724532793</c:v>
                </c:pt>
                <c:pt idx="44">
                  <c:v>-0.031358538980296266</c:v>
                </c:pt>
                <c:pt idx="45">
                  <c:v>-5.51316804708879E-17</c:v>
                </c:pt>
                <c:pt idx="46">
                  <c:v>0.03135853898029589</c:v>
                </c:pt>
                <c:pt idx="47">
                  <c:v>0.06237350724532782</c:v>
                </c:pt>
                <c:pt idx="48">
                  <c:v>0.09270509831248416</c:v>
                </c:pt>
                <c:pt idx="49">
                  <c:v>0.12202099292273992</c:v>
                </c:pt>
                <c:pt idx="50">
                  <c:v>0.15000000000000002</c:v>
                </c:pt>
                <c:pt idx="51">
                  <c:v>0.17633557568774186</c:v>
                </c:pt>
                <c:pt idx="52">
                  <c:v>0.20073918190765752</c:v>
                </c:pt>
                <c:pt idx="53">
                  <c:v>0.22294344764321827</c:v>
                </c:pt>
                <c:pt idx="54">
                  <c:v>0.24270509831248419</c:v>
                </c:pt>
                <c:pt idx="55">
                  <c:v>0.2598076211353316</c:v>
                </c:pt>
                <c:pt idx="56">
                  <c:v>0.27406363729278027</c:v>
                </c:pt>
                <c:pt idx="57">
                  <c:v>0.285316954888546</c:v>
                </c:pt>
                <c:pt idx="58">
                  <c:v>0.2934442802201417</c:v>
                </c:pt>
                <c:pt idx="59">
                  <c:v>0.298356568610482</c:v>
                </c:pt>
                <c:pt idx="60">
                  <c:v>0.3</c:v>
                </c:pt>
                <c:pt idx="62">
                  <c:v>0.25</c:v>
                </c:pt>
                <c:pt idx="63">
                  <c:v>0.12500000000000003</c:v>
                </c:pt>
                <c:pt idx="64">
                  <c:v>-0.12499999999999994</c:v>
                </c:pt>
                <c:pt idx="65">
                  <c:v>-0.25</c:v>
                </c:pt>
                <c:pt idx="66">
                  <c:v>-0.1250000000000001</c:v>
                </c:pt>
                <c:pt idx="67">
                  <c:v>0.12500000000000003</c:v>
                </c:pt>
                <c:pt idx="68">
                  <c:v>0.12500000000000003</c:v>
                </c:pt>
                <c:pt idx="69">
                  <c:v>0.12500000000000003</c:v>
                </c:pt>
                <c:pt idx="70">
                  <c:v>0.12500000000000003</c:v>
                </c:pt>
                <c:pt idx="71">
                  <c:v>0.12500000000000003</c:v>
                </c:pt>
                <c:pt idx="72">
                  <c:v>0.12500000000000003</c:v>
                </c:pt>
                <c:pt idx="73">
                  <c:v>0.12500000000000003</c:v>
                </c:pt>
                <c:pt idx="74">
                  <c:v>0.12500000000000003</c:v>
                </c:pt>
                <c:pt idx="75">
                  <c:v>0.12500000000000003</c:v>
                </c:pt>
                <c:pt idx="76">
                  <c:v>0.12500000000000003</c:v>
                </c:pt>
                <c:pt idx="77">
                  <c:v>0.12500000000000003</c:v>
                </c:pt>
                <c:pt idx="78">
                  <c:v>0.12500000000000003</c:v>
                </c:pt>
                <c:pt idx="79">
                  <c:v>0.12500000000000003</c:v>
                </c:pt>
                <c:pt idx="80">
                  <c:v>0.12500000000000003</c:v>
                </c:pt>
                <c:pt idx="81">
                  <c:v>0.12500000000000003</c:v>
                </c:pt>
              </c:numCache>
            </c:numRef>
          </c:xVal>
          <c:yVal>
            <c:numRef>
              <c:f>Feuil1!$Z$22:$Z$103</c:f>
              <c:numCache>
                <c:ptCount val="82"/>
                <c:pt idx="0">
                  <c:v>0</c:v>
                </c:pt>
                <c:pt idx="1">
                  <c:v>0.03135853898029604</c:v>
                </c:pt>
                <c:pt idx="2">
                  <c:v>0.062373507245327794</c:v>
                </c:pt>
                <c:pt idx="3">
                  <c:v>0.09270509831248422</c:v>
                </c:pt>
                <c:pt idx="4">
                  <c:v>0.12202099292274005</c:v>
                </c:pt>
                <c:pt idx="5">
                  <c:v>0.14999999999999997</c:v>
                </c:pt>
                <c:pt idx="6">
                  <c:v>0.17633557568774194</c:v>
                </c:pt>
                <c:pt idx="7">
                  <c:v>0.20073918190765747</c:v>
                </c:pt>
                <c:pt idx="8">
                  <c:v>0.22294344764321825</c:v>
                </c:pt>
                <c:pt idx="9">
                  <c:v>0.2427050983124842</c:v>
                </c:pt>
                <c:pt idx="10">
                  <c:v>0.25980762113533157</c:v>
                </c:pt>
                <c:pt idx="11">
                  <c:v>0.27406363729278027</c:v>
                </c:pt>
                <c:pt idx="12">
                  <c:v>0.285316954888546</c:v>
                </c:pt>
                <c:pt idx="13">
                  <c:v>0.2934442802201417</c:v>
                </c:pt>
                <c:pt idx="14">
                  <c:v>0.298356568610482</c:v>
                </c:pt>
                <c:pt idx="15">
                  <c:v>0.3</c:v>
                </c:pt>
                <c:pt idx="16">
                  <c:v>0.298356568610482</c:v>
                </c:pt>
                <c:pt idx="17">
                  <c:v>0.2934442802201417</c:v>
                </c:pt>
                <c:pt idx="18">
                  <c:v>0.2853169548885461</c:v>
                </c:pt>
                <c:pt idx="19">
                  <c:v>0.27406363729278027</c:v>
                </c:pt>
                <c:pt idx="20">
                  <c:v>0.2598076211353316</c:v>
                </c:pt>
                <c:pt idx="21">
                  <c:v>0.2427050983124842</c:v>
                </c:pt>
                <c:pt idx="22">
                  <c:v>0.22294344764321833</c:v>
                </c:pt>
                <c:pt idx="23">
                  <c:v>0.2007391819076575</c:v>
                </c:pt>
                <c:pt idx="24">
                  <c:v>0.17633557568774197</c:v>
                </c:pt>
                <c:pt idx="25">
                  <c:v>0.14999999999999997</c:v>
                </c:pt>
                <c:pt idx="26">
                  <c:v>0.12202099292274</c:v>
                </c:pt>
                <c:pt idx="27">
                  <c:v>0.09270509831248425</c:v>
                </c:pt>
                <c:pt idx="28">
                  <c:v>0.062373507245327794</c:v>
                </c:pt>
                <c:pt idx="29">
                  <c:v>0.03135853898029599</c:v>
                </c:pt>
                <c:pt idx="30">
                  <c:v>1.6998121660227738E-16</c:v>
                </c:pt>
                <c:pt idx="31">
                  <c:v>-0.03135853898029591</c:v>
                </c:pt>
                <c:pt idx="32">
                  <c:v>-0.06237350724532772</c:v>
                </c:pt>
                <c:pt idx="33">
                  <c:v>-0.09270509831248418</c:v>
                </c:pt>
                <c:pt idx="34">
                  <c:v>-0.12202099292274006</c:v>
                </c:pt>
                <c:pt idx="35">
                  <c:v>-0.1499999999999999</c:v>
                </c:pt>
                <c:pt idx="36">
                  <c:v>-0.1763355756877419</c:v>
                </c:pt>
                <c:pt idx="37">
                  <c:v>-0.20073918190765747</c:v>
                </c:pt>
                <c:pt idx="38">
                  <c:v>-0.2229434476432182</c:v>
                </c:pt>
                <c:pt idx="39">
                  <c:v>-0.24270509831248419</c:v>
                </c:pt>
                <c:pt idx="40">
                  <c:v>-0.2598076211353315</c:v>
                </c:pt>
                <c:pt idx="41">
                  <c:v>-0.27406363729278016</c:v>
                </c:pt>
                <c:pt idx="42">
                  <c:v>-0.285316954888546</c:v>
                </c:pt>
                <c:pt idx="43">
                  <c:v>-0.2934442802201417</c:v>
                </c:pt>
                <c:pt idx="44">
                  <c:v>-0.298356568610482</c:v>
                </c:pt>
                <c:pt idx="45">
                  <c:v>-0.3</c:v>
                </c:pt>
                <c:pt idx="46">
                  <c:v>-0.298356568610482</c:v>
                </c:pt>
                <c:pt idx="47">
                  <c:v>-0.2934442802201417</c:v>
                </c:pt>
                <c:pt idx="48">
                  <c:v>-0.2853169548885461</c:v>
                </c:pt>
                <c:pt idx="49">
                  <c:v>-0.2740636372927803</c:v>
                </c:pt>
                <c:pt idx="50">
                  <c:v>-0.25980762113533157</c:v>
                </c:pt>
                <c:pt idx="51">
                  <c:v>-0.24270509831248427</c:v>
                </c:pt>
                <c:pt idx="52">
                  <c:v>-0.2229434476432182</c:v>
                </c:pt>
                <c:pt idx="53">
                  <c:v>-0.20073918190765744</c:v>
                </c:pt>
                <c:pt idx="54">
                  <c:v>-0.176335575687742</c:v>
                </c:pt>
                <c:pt idx="55">
                  <c:v>-0.14999999999999988</c:v>
                </c:pt>
                <c:pt idx="56">
                  <c:v>-0.12202099292274005</c:v>
                </c:pt>
                <c:pt idx="57">
                  <c:v>-0.09270509831248429</c:v>
                </c:pt>
                <c:pt idx="58">
                  <c:v>-0.06237350724532769</c:v>
                </c:pt>
                <c:pt idx="59">
                  <c:v>-0.03135853898029602</c:v>
                </c:pt>
                <c:pt idx="60">
                  <c:v>-3.3996243320455476E-16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Feuil1!$AA$21</c:f>
              <c:strCache>
                <c:ptCount val="1"/>
                <c:pt idx="0">
                  <c:v>barres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Feuil1!$Y$22:$Y$103</c:f>
              <c:numCache>
                <c:ptCount val="82"/>
                <c:pt idx="0">
                  <c:v>0.3</c:v>
                </c:pt>
                <c:pt idx="1">
                  <c:v>0.298356568610482</c:v>
                </c:pt>
                <c:pt idx="2">
                  <c:v>0.2934442802201417</c:v>
                </c:pt>
                <c:pt idx="3">
                  <c:v>0.285316954888546</c:v>
                </c:pt>
                <c:pt idx="4">
                  <c:v>0.27406363729278027</c:v>
                </c:pt>
                <c:pt idx="5">
                  <c:v>0.2598076211353316</c:v>
                </c:pt>
                <c:pt idx="6">
                  <c:v>0.2427050983124842</c:v>
                </c:pt>
                <c:pt idx="7">
                  <c:v>0.22294344764321827</c:v>
                </c:pt>
                <c:pt idx="8">
                  <c:v>0.20073918190765747</c:v>
                </c:pt>
                <c:pt idx="9">
                  <c:v>0.17633557568774194</c:v>
                </c:pt>
                <c:pt idx="10">
                  <c:v>0.15000000000000002</c:v>
                </c:pt>
                <c:pt idx="11">
                  <c:v>0.1220209929227401</c:v>
                </c:pt>
                <c:pt idx="12">
                  <c:v>0.09270509831248423</c:v>
                </c:pt>
                <c:pt idx="13">
                  <c:v>0.06237350724532777</c:v>
                </c:pt>
                <c:pt idx="14">
                  <c:v>0.03135853898029604</c:v>
                </c:pt>
                <c:pt idx="15">
                  <c:v>8.499060830113869E-17</c:v>
                </c:pt>
                <c:pt idx="16">
                  <c:v>-0.031358538980295995</c:v>
                </c:pt>
                <c:pt idx="17">
                  <c:v>-0.0623735072453278</c:v>
                </c:pt>
                <c:pt idx="18">
                  <c:v>-0.0927050983124842</c:v>
                </c:pt>
                <c:pt idx="19">
                  <c:v>-0.12202099292274</c:v>
                </c:pt>
                <c:pt idx="20">
                  <c:v>-0.14999999999999994</c:v>
                </c:pt>
                <c:pt idx="21">
                  <c:v>-0.1763355756877419</c:v>
                </c:pt>
                <c:pt idx="22">
                  <c:v>-0.20073918190765735</c:v>
                </c:pt>
                <c:pt idx="23">
                  <c:v>-0.2229434476432182</c:v>
                </c:pt>
                <c:pt idx="24">
                  <c:v>-0.24270509831248419</c:v>
                </c:pt>
                <c:pt idx="25">
                  <c:v>-0.2598076211353316</c:v>
                </c:pt>
                <c:pt idx="26">
                  <c:v>-0.27406363729278027</c:v>
                </c:pt>
                <c:pt idx="27">
                  <c:v>-0.285316954888546</c:v>
                </c:pt>
                <c:pt idx="28">
                  <c:v>-0.2934442802201417</c:v>
                </c:pt>
                <c:pt idx="29">
                  <c:v>-0.298356568610482</c:v>
                </c:pt>
                <c:pt idx="30">
                  <c:v>-0.3</c:v>
                </c:pt>
                <c:pt idx="31">
                  <c:v>-0.298356568610482</c:v>
                </c:pt>
                <c:pt idx="32">
                  <c:v>-0.2934442802201417</c:v>
                </c:pt>
                <c:pt idx="33">
                  <c:v>-0.2853169548885461</c:v>
                </c:pt>
                <c:pt idx="34">
                  <c:v>-0.27406363729278027</c:v>
                </c:pt>
                <c:pt idx="35">
                  <c:v>-0.2598076211353316</c:v>
                </c:pt>
                <c:pt idx="36">
                  <c:v>-0.24270509831248427</c:v>
                </c:pt>
                <c:pt idx="37">
                  <c:v>-0.22294344764321827</c:v>
                </c:pt>
                <c:pt idx="38">
                  <c:v>-0.20073918190765752</c:v>
                </c:pt>
                <c:pt idx="39">
                  <c:v>-0.17633557568774197</c:v>
                </c:pt>
                <c:pt idx="40">
                  <c:v>-0.15000000000000013</c:v>
                </c:pt>
                <c:pt idx="41">
                  <c:v>-0.12202099292274025</c:v>
                </c:pt>
                <c:pt idx="42">
                  <c:v>-0.09270509831248426</c:v>
                </c:pt>
                <c:pt idx="43">
                  <c:v>-0.06237350724532793</c:v>
                </c:pt>
                <c:pt idx="44">
                  <c:v>-0.031358538980296266</c:v>
                </c:pt>
                <c:pt idx="45">
                  <c:v>-5.51316804708879E-17</c:v>
                </c:pt>
                <c:pt idx="46">
                  <c:v>0.03135853898029589</c:v>
                </c:pt>
                <c:pt idx="47">
                  <c:v>0.06237350724532782</c:v>
                </c:pt>
                <c:pt idx="48">
                  <c:v>0.09270509831248416</c:v>
                </c:pt>
                <c:pt idx="49">
                  <c:v>0.12202099292273992</c:v>
                </c:pt>
                <c:pt idx="50">
                  <c:v>0.15000000000000002</c:v>
                </c:pt>
                <c:pt idx="51">
                  <c:v>0.17633557568774186</c:v>
                </c:pt>
                <c:pt idx="52">
                  <c:v>0.20073918190765752</c:v>
                </c:pt>
                <c:pt idx="53">
                  <c:v>0.22294344764321827</c:v>
                </c:pt>
                <c:pt idx="54">
                  <c:v>0.24270509831248419</c:v>
                </c:pt>
                <c:pt idx="55">
                  <c:v>0.2598076211353316</c:v>
                </c:pt>
                <c:pt idx="56">
                  <c:v>0.27406363729278027</c:v>
                </c:pt>
                <c:pt idx="57">
                  <c:v>0.285316954888546</c:v>
                </c:pt>
                <c:pt idx="58">
                  <c:v>0.2934442802201417</c:v>
                </c:pt>
                <c:pt idx="59">
                  <c:v>0.298356568610482</c:v>
                </c:pt>
                <c:pt idx="60">
                  <c:v>0.3</c:v>
                </c:pt>
                <c:pt idx="62">
                  <c:v>0.25</c:v>
                </c:pt>
                <c:pt idx="63">
                  <c:v>0.12500000000000003</c:v>
                </c:pt>
                <c:pt idx="64">
                  <c:v>-0.12499999999999994</c:v>
                </c:pt>
                <c:pt idx="65">
                  <c:v>-0.25</c:v>
                </c:pt>
                <c:pt idx="66">
                  <c:v>-0.1250000000000001</c:v>
                </c:pt>
                <c:pt idx="67">
                  <c:v>0.12500000000000003</c:v>
                </c:pt>
                <c:pt idx="68">
                  <c:v>0.12500000000000003</c:v>
                </c:pt>
                <c:pt idx="69">
                  <c:v>0.12500000000000003</c:v>
                </c:pt>
                <c:pt idx="70">
                  <c:v>0.12500000000000003</c:v>
                </c:pt>
                <c:pt idx="71">
                  <c:v>0.12500000000000003</c:v>
                </c:pt>
                <c:pt idx="72">
                  <c:v>0.12500000000000003</c:v>
                </c:pt>
                <c:pt idx="73">
                  <c:v>0.12500000000000003</c:v>
                </c:pt>
                <c:pt idx="74">
                  <c:v>0.12500000000000003</c:v>
                </c:pt>
                <c:pt idx="75">
                  <c:v>0.12500000000000003</c:v>
                </c:pt>
                <c:pt idx="76">
                  <c:v>0.12500000000000003</c:v>
                </c:pt>
                <c:pt idx="77">
                  <c:v>0.12500000000000003</c:v>
                </c:pt>
                <c:pt idx="78">
                  <c:v>0.12500000000000003</c:v>
                </c:pt>
                <c:pt idx="79">
                  <c:v>0.12500000000000003</c:v>
                </c:pt>
                <c:pt idx="80">
                  <c:v>0.12500000000000003</c:v>
                </c:pt>
                <c:pt idx="81">
                  <c:v>0.12500000000000003</c:v>
                </c:pt>
              </c:numCache>
            </c:numRef>
          </c:xVal>
          <c:yVal>
            <c:numRef>
              <c:f>Feuil1!$AA$22:$AA$103</c:f>
              <c:numCache>
                <c:ptCount val="82"/>
                <c:pt idx="62">
                  <c:v>0</c:v>
                </c:pt>
                <c:pt idx="63">
                  <c:v>0.21650635094610965</c:v>
                </c:pt>
                <c:pt idx="64">
                  <c:v>0.21650635094610968</c:v>
                </c:pt>
                <c:pt idx="65">
                  <c:v>3.06287113727155E-17</c:v>
                </c:pt>
                <c:pt idx="66">
                  <c:v>-0.2165063509461096</c:v>
                </c:pt>
                <c:pt idx="67">
                  <c:v>-0.21650635094610965</c:v>
                </c:pt>
                <c:pt idx="68">
                  <c:v>-0.21650635094610965</c:v>
                </c:pt>
                <c:pt idx="69">
                  <c:v>-0.21650635094610965</c:v>
                </c:pt>
                <c:pt idx="70">
                  <c:v>-0.21650635094610965</c:v>
                </c:pt>
                <c:pt idx="71">
                  <c:v>-0.21650635094610965</c:v>
                </c:pt>
                <c:pt idx="72">
                  <c:v>-0.21650635094610965</c:v>
                </c:pt>
                <c:pt idx="73">
                  <c:v>-0.21650635094610965</c:v>
                </c:pt>
                <c:pt idx="74">
                  <c:v>-0.21650635094610965</c:v>
                </c:pt>
                <c:pt idx="75">
                  <c:v>-0.21650635094610965</c:v>
                </c:pt>
                <c:pt idx="76">
                  <c:v>-0.21650635094610965</c:v>
                </c:pt>
                <c:pt idx="77">
                  <c:v>-0.21650635094610965</c:v>
                </c:pt>
                <c:pt idx="78">
                  <c:v>-0.21650635094610965</c:v>
                </c:pt>
                <c:pt idx="79">
                  <c:v>-0.21650635094610965</c:v>
                </c:pt>
                <c:pt idx="80">
                  <c:v>-0.21650635094610965</c:v>
                </c:pt>
                <c:pt idx="81">
                  <c:v>-0.21650635094610965</c:v>
                </c:pt>
              </c:numCache>
            </c:numRef>
          </c:yVal>
          <c:smooth val="0"/>
        </c:ser>
        <c:axId val="29404632"/>
        <c:axId val="63315097"/>
      </c:scatterChart>
      <c:valAx>
        <c:axId val="294046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15097"/>
        <c:crosses val="autoZero"/>
        <c:crossBetween val="midCat"/>
        <c:dispUnits/>
      </c:valAx>
      <c:valAx>
        <c:axId val="633150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04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57150</xdr:rowOff>
    </xdr:from>
    <xdr:to>
      <xdr:col>13</xdr:col>
      <xdr:colOff>314325</xdr:colOff>
      <xdr:row>60</xdr:row>
      <xdr:rowOff>104775</xdr:rowOff>
    </xdr:to>
    <xdr:graphicFrame>
      <xdr:nvGraphicFramePr>
        <xdr:cNvPr id="1" name="Chart 53"/>
        <xdr:cNvGraphicFramePr/>
      </xdr:nvGraphicFramePr>
      <xdr:xfrm>
        <a:off x="19050" y="5695950"/>
        <a:ext cx="68675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13</xdr:row>
      <xdr:rowOff>57150</xdr:rowOff>
    </xdr:from>
    <xdr:to>
      <xdr:col>13</xdr:col>
      <xdr:colOff>361950</xdr:colOff>
      <xdr:row>29</xdr:row>
      <xdr:rowOff>28575</xdr:rowOff>
    </xdr:to>
    <xdr:graphicFrame>
      <xdr:nvGraphicFramePr>
        <xdr:cNvPr id="2" name="Chart 596"/>
        <xdr:cNvGraphicFramePr/>
      </xdr:nvGraphicFramePr>
      <xdr:xfrm>
        <a:off x="4095750" y="2295525"/>
        <a:ext cx="2838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L522"/>
  <sheetViews>
    <sheetView showGridLines="0" tabSelected="1" view="pageBreakPreview" zoomScaleSheetLayoutView="100" workbookViewId="0" topLeftCell="A1">
      <selection activeCell="G33" sqref="G33"/>
    </sheetView>
  </sheetViews>
  <sheetFormatPr defaultColWidth="11.421875" defaultRowHeight="12"/>
  <cols>
    <col min="1" max="4" width="7.57421875" style="1" customWidth="1"/>
    <col min="5" max="5" width="7.7109375" style="1" customWidth="1"/>
    <col min="6" max="14" width="7.57421875" style="1" customWidth="1"/>
    <col min="15" max="22" width="12.421875" style="1" customWidth="1"/>
    <col min="23" max="23" width="6.57421875" style="1" customWidth="1"/>
    <col min="24" max="24" width="7.57421875" style="1" customWidth="1"/>
    <col min="25" max="25" width="7.28125" style="1" customWidth="1"/>
    <col min="26" max="26" width="8.28125" style="1" customWidth="1"/>
    <col min="27" max="27" width="8.00390625" style="1" customWidth="1"/>
    <col min="28" max="28" width="9.28125" style="1" customWidth="1"/>
    <col min="29" max="30" width="11.7109375" style="1" customWidth="1"/>
    <col min="31" max="16384" width="7.57421875" style="1" customWidth="1"/>
  </cols>
  <sheetData>
    <row r="1" spans="1:41" ht="13.5">
      <c r="A1" s="46" t="s">
        <v>88</v>
      </c>
      <c r="G1"/>
      <c r="H1" s="57" t="s">
        <v>9</v>
      </c>
      <c r="I1" s="51">
        <f>VLOOKUP(B6,tabfck,7)</f>
        <v>2</v>
      </c>
      <c r="J1" s="2" t="s">
        <v>35</v>
      </c>
      <c r="K1"/>
      <c r="M1" s="20" t="s">
        <v>61</v>
      </c>
      <c r="AD1" s="3" t="s">
        <v>26</v>
      </c>
      <c r="AE1" s="1" t="s">
        <v>17</v>
      </c>
      <c r="AG1" s="9">
        <v>1</v>
      </c>
      <c r="AH1" s="9">
        <v>2</v>
      </c>
      <c r="AI1" s="9">
        <v>3</v>
      </c>
      <c r="AJ1" s="9">
        <v>4</v>
      </c>
      <c r="AK1" s="9">
        <v>5</v>
      </c>
      <c r="AL1" s="9">
        <v>6</v>
      </c>
      <c r="AM1" s="9">
        <v>7</v>
      </c>
      <c r="AN1" s="9">
        <v>8</v>
      </c>
      <c r="AO1" s="9">
        <v>9</v>
      </c>
    </row>
    <row r="2" spans="1:41" ht="13.5">
      <c r="A2" s="2" t="s">
        <v>105</v>
      </c>
      <c r="G2"/>
      <c r="H2" s="57" t="s">
        <v>8</v>
      </c>
      <c r="I2" s="52">
        <f>VLOOKUP(B6,tabfck,6)</f>
        <v>3.5</v>
      </c>
      <c r="J2" s="2" t="s">
        <v>35</v>
      </c>
      <c r="K2"/>
      <c r="M2" s="50" t="s">
        <v>104</v>
      </c>
      <c r="AB2" s="79">
        <v>1</v>
      </c>
      <c r="AC2" s="21" t="s">
        <v>28</v>
      </c>
      <c r="AD2" s="22">
        <v>25</v>
      </c>
      <c r="AE2" s="23">
        <v>1.05</v>
      </c>
      <c r="AG2" s="10" t="s">
        <v>12</v>
      </c>
      <c r="AH2" s="10" t="s">
        <v>13</v>
      </c>
      <c r="AI2" s="10" t="s">
        <v>14</v>
      </c>
      <c r="AJ2" s="11" t="s">
        <v>15</v>
      </c>
      <c r="AK2" s="11" t="s">
        <v>16</v>
      </c>
      <c r="AL2" s="11" t="s">
        <v>8</v>
      </c>
      <c r="AM2" s="11" t="s">
        <v>9</v>
      </c>
      <c r="AN2" s="10" t="s">
        <v>0</v>
      </c>
      <c r="AO2" s="12" t="s">
        <v>17</v>
      </c>
    </row>
    <row r="3" spans="2:41" ht="14.25" thickBot="1">
      <c r="B3" s="49" t="s">
        <v>66</v>
      </c>
      <c r="G3"/>
      <c r="H3" s="35" t="s">
        <v>0</v>
      </c>
      <c r="I3" s="52">
        <f>VLOOKUP(B6,tabfck,8)</f>
        <v>2</v>
      </c>
      <c r="J3" s="48" t="s">
        <v>67</v>
      </c>
      <c r="K3"/>
      <c r="M3" s="20" t="s">
        <v>65</v>
      </c>
      <c r="AB3" s="80">
        <v>2</v>
      </c>
      <c r="AC3" s="5" t="s">
        <v>1</v>
      </c>
      <c r="AD3" s="24">
        <v>50</v>
      </c>
      <c r="AE3" s="6">
        <v>1.08</v>
      </c>
      <c r="AG3" s="13">
        <v>12</v>
      </c>
      <c r="AH3" s="13">
        <v>1.6</v>
      </c>
      <c r="AI3" s="13">
        <v>27</v>
      </c>
      <c r="AJ3" s="13">
        <v>3.5</v>
      </c>
      <c r="AK3" s="13">
        <v>1.8</v>
      </c>
      <c r="AL3" s="13">
        <v>3.5</v>
      </c>
      <c r="AM3" s="13">
        <v>2</v>
      </c>
      <c r="AN3" s="13">
        <v>2</v>
      </c>
      <c r="AO3" s="14">
        <f aca="true" t="shared" si="0" ref="AO3:AO16">1.05*AI3/1.2*AK3/AG3*gc*0.8</f>
        <v>0</v>
      </c>
    </row>
    <row r="4" spans="1:41" ht="14.25" thickTop="1">
      <c r="A4" s="58" t="s">
        <v>18</v>
      </c>
      <c r="B4" s="64">
        <v>1</v>
      </c>
      <c r="D4" s="2" t="s">
        <v>68</v>
      </c>
      <c r="G4"/>
      <c r="H4" s="35" t="s">
        <v>14</v>
      </c>
      <c r="I4" s="52">
        <f>VLOOKUP(B6,tabfck,3)</f>
        <v>33</v>
      </c>
      <c r="J4" s="2" t="s">
        <v>36</v>
      </c>
      <c r="K4"/>
      <c r="M4" s="20" t="s">
        <v>62</v>
      </c>
      <c r="AC4" s="5" t="s">
        <v>29</v>
      </c>
      <c r="AD4" s="24">
        <v>75</v>
      </c>
      <c r="AE4" s="6">
        <v>1.15</v>
      </c>
      <c r="AG4" s="15">
        <v>16</v>
      </c>
      <c r="AH4" s="15">
        <v>1.9</v>
      </c>
      <c r="AI4" s="15">
        <v>29</v>
      </c>
      <c r="AJ4" s="15">
        <v>3.5</v>
      </c>
      <c r="AK4" s="15">
        <v>1.9</v>
      </c>
      <c r="AL4" s="15">
        <v>3.5</v>
      </c>
      <c r="AM4" s="15">
        <v>2</v>
      </c>
      <c r="AN4" s="15">
        <v>2</v>
      </c>
      <c r="AO4" s="16">
        <f t="shared" si="0"/>
        <v>0</v>
      </c>
    </row>
    <row r="5" spans="1:41" ht="13.5">
      <c r="A5" s="35" t="s">
        <v>30</v>
      </c>
      <c r="B5" s="65">
        <v>0.6</v>
      </c>
      <c r="C5" s="2" t="s">
        <v>25</v>
      </c>
      <c r="D5" s="2" t="s">
        <v>89</v>
      </c>
      <c r="G5"/>
      <c r="H5" s="57" t="s">
        <v>16</v>
      </c>
      <c r="I5" s="52">
        <f>VLOOKUP(B6,tabfck,5)</f>
        <v>2.2</v>
      </c>
      <c r="J5" s="2" t="s">
        <v>35</v>
      </c>
      <c r="K5"/>
      <c r="M5" s="20" t="s">
        <v>63</v>
      </c>
      <c r="AC5" s="7" t="s">
        <v>30</v>
      </c>
      <c r="AD5" s="25">
        <v>100</v>
      </c>
      <c r="AE5" s="8">
        <v>1</v>
      </c>
      <c r="AG5" s="15">
        <v>20</v>
      </c>
      <c r="AH5" s="15">
        <v>2.2</v>
      </c>
      <c r="AI5" s="15">
        <v>30</v>
      </c>
      <c r="AJ5" s="15">
        <v>3.5</v>
      </c>
      <c r="AK5" s="15">
        <v>2</v>
      </c>
      <c r="AL5" s="15">
        <v>3.5</v>
      </c>
      <c r="AM5" s="15">
        <v>2</v>
      </c>
      <c r="AN5" s="15">
        <v>2</v>
      </c>
      <c r="AO5" s="16">
        <f t="shared" si="0"/>
        <v>0</v>
      </c>
    </row>
    <row r="6" spans="1:41" ht="13.5">
      <c r="A6" s="35" t="s">
        <v>12</v>
      </c>
      <c r="B6" s="65">
        <v>30</v>
      </c>
      <c r="C6" s="2" t="s">
        <v>24</v>
      </c>
      <c r="D6" s="2" t="s">
        <v>90</v>
      </c>
      <c r="G6"/>
      <c r="H6" s="57" t="s">
        <v>15</v>
      </c>
      <c r="I6" s="52">
        <f>VLOOKUP(B6,tabfck,4)</f>
        <v>3.5</v>
      </c>
      <c r="J6" s="2" t="s">
        <v>35</v>
      </c>
      <c r="K6"/>
      <c r="M6" s="20" t="s">
        <v>64</v>
      </c>
      <c r="AG6" s="15">
        <v>25</v>
      </c>
      <c r="AH6" s="15">
        <v>2.6</v>
      </c>
      <c r="AI6" s="15">
        <v>31</v>
      </c>
      <c r="AJ6" s="15">
        <v>3.5</v>
      </c>
      <c r="AK6" s="15">
        <v>2.1</v>
      </c>
      <c r="AL6" s="15">
        <v>3.5</v>
      </c>
      <c r="AM6" s="15">
        <v>2</v>
      </c>
      <c r="AN6" s="15">
        <v>2</v>
      </c>
      <c r="AO6" s="16">
        <f t="shared" si="0"/>
        <v>0</v>
      </c>
    </row>
    <row r="7" spans="1:41" ht="13.5">
      <c r="A7" s="57" t="s">
        <v>19</v>
      </c>
      <c r="B7" s="65">
        <v>1.5</v>
      </c>
      <c r="C7" s="2"/>
      <c r="D7" s="2" t="s">
        <v>78</v>
      </c>
      <c r="H7" s="35" t="s">
        <v>10</v>
      </c>
      <c r="I7" s="53">
        <f>B6/B7</f>
        <v>20</v>
      </c>
      <c r="J7" s="2" t="s">
        <v>24</v>
      </c>
      <c r="AC7" s="1" t="s">
        <v>42</v>
      </c>
      <c r="AD7" s="26">
        <f>PI()*B*B/4</f>
        <v>0.2827433388230814</v>
      </c>
      <c r="AE7" s="2"/>
      <c r="AG7" s="15">
        <v>30</v>
      </c>
      <c r="AH7" s="15">
        <v>2.9</v>
      </c>
      <c r="AI7" s="15">
        <v>33</v>
      </c>
      <c r="AJ7" s="15">
        <v>3.5</v>
      </c>
      <c r="AK7" s="15">
        <v>2.2</v>
      </c>
      <c r="AL7" s="15">
        <v>3.5</v>
      </c>
      <c r="AM7" s="15">
        <v>2</v>
      </c>
      <c r="AN7" s="15">
        <v>2</v>
      </c>
      <c r="AO7" s="16">
        <f t="shared" si="0"/>
        <v>0</v>
      </c>
    </row>
    <row r="8" spans="1:41" ht="13.5">
      <c r="A8" s="35" t="s">
        <v>31</v>
      </c>
      <c r="B8" s="65">
        <v>6</v>
      </c>
      <c r="C8" s="2"/>
      <c r="D8" s="2" t="s">
        <v>74</v>
      </c>
      <c r="H8" s="57" t="s">
        <v>26</v>
      </c>
      <c r="I8" s="52">
        <f>VLOOKUP(B12,AC2:AE5,2)</f>
        <v>100</v>
      </c>
      <c r="J8" s="2" t="s">
        <v>35</v>
      </c>
      <c r="K8" s="2" t="s">
        <v>73</v>
      </c>
      <c r="AC8" s="1" t="s">
        <v>51</v>
      </c>
      <c r="AG8" s="17">
        <v>35</v>
      </c>
      <c r="AH8" s="15">
        <v>3.2</v>
      </c>
      <c r="AI8" s="15">
        <v>34</v>
      </c>
      <c r="AJ8" s="15">
        <v>3.5</v>
      </c>
      <c r="AK8" s="15">
        <v>2.25</v>
      </c>
      <c r="AL8" s="15">
        <v>3.5</v>
      </c>
      <c r="AM8" s="15">
        <v>2</v>
      </c>
      <c r="AN8" s="15">
        <v>2</v>
      </c>
      <c r="AO8" s="16">
        <f t="shared" si="0"/>
        <v>0</v>
      </c>
    </row>
    <row r="9" spans="1:41" ht="12">
      <c r="A9" s="59" t="s">
        <v>22</v>
      </c>
      <c r="B9" s="65">
        <v>16</v>
      </c>
      <c r="C9" s="2" t="s">
        <v>23</v>
      </c>
      <c r="D9" s="2" t="s">
        <v>91</v>
      </c>
      <c r="H9" s="35" t="s">
        <v>17</v>
      </c>
      <c r="I9" s="52">
        <f>VLOOKUP(B12,AC2:AE5,3)</f>
        <v>1</v>
      </c>
      <c r="J9" s="2"/>
      <c r="K9" s="2" t="s">
        <v>73</v>
      </c>
      <c r="AC9" s="27" t="s">
        <v>22</v>
      </c>
      <c r="AD9" s="28">
        <f>B9</f>
        <v>16</v>
      </c>
      <c r="AE9" s="23" t="s">
        <v>23</v>
      </c>
      <c r="AG9" s="17">
        <v>40</v>
      </c>
      <c r="AH9" s="15">
        <v>3.5</v>
      </c>
      <c r="AI9" s="15">
        <v>35</v>
      </c>
      <c r="AJ9" s="15">
        <v>3.5</v>
      </c>
      <c r="AK9" s="15">
        <v>2.3</v>
      </c>
      <c r="AL9" s="15">
        <v>3.5</v>
      </c>
      <c r="AM9" s="15">
        <v>2</v>
      </c>
      <c r="AN9" s="15">
        <v>2</v>
      </c>
      <c r="AO9" s="16">
        <f t="shared" si="0"/>
        <v>0</v>
      </c>
    </row>
    <row r="10" spans="1:41" ht="13.5">
      <c r="A10" s="35" t="s">
        <v>21</v>
      </c>
      <c r="B10" s="65">
        <v>500</v>
      </c>
      <c r="C10" s="2" t="s">
        <v>24</v>
      </c>
      <c r="D10" s="2" t="s">
        <v>73</v>
      </c>
      <c r="H10" s="35" t="s">
        <v>42</v>
      </c>
      <c r="I10" s="52">
        <f>PI()*B5*B5/4</f>
        <v>0.2827433388230814</v>
      </c>
      <c r="J10" s="2" t="s">
        <v>39</v>
      </c>
      <c r="K10" s="2" t="s">
        <v>98</v>
      </c>
      <c r="Y10" s="35" t="s">
        <v>2</v>
      </c>
      <c r="Z10" s="78">
        <v>100</v>
      </c>
      <c r="AA10" s="48" t="s">
        <v>11</v>
      </c>
      <c r="AC10" s="7" t="s">
        <v>31</v>
      </c>
      <c r="AD10" s="29">
        <f>B8</f>
        <v>6</v>
      </c>
      <c r="AE10" s="8"/>
      <c r="AG10" s="15">
        <v>45</v>
      </c>
      <c r="AH10" s="15">
        <v>3.8</v>
      </c>
      <c r="AI10" s="15">
        <v>36</v>
      </c>
      <c r="AJ10" s="15">
        <v>3.5</v>
      </c>
      <c r="AK10" s="15">
        <v>2.4</v>
      </c>
      <c r="AL10" s="15">
        <v>3.5</v>
      </c>
      <c r="AM10" s="15">
        <v>2</v>
      </c>
      <c r="AN10" s="15">
        <v>2</v>
      </c>
      <c r="AO10" s="16">
        <f t="shared" si="0"/>
        <v>0</v>
      </c>
    </row>
    <row r="11" spans="1:41" ht="13.5">
      <c r="A11" s="57" t="s">
        <v>20</v>
      </c>
      <c r="B11" s="65">
        <v>1.15</v>
      </c>
      <c r="C11" s="2"/>
      <c r="D11" s="2" t="s">
        <v>106</v>
      </c>
      <c r="H11" s="35" t="s">
        <v>41</v>
      </c>
      <c r="I11" s="53">
        <f>B8*PI()*B9*B9/400</f>
        <v>12.063715789784805</v>
      </c>
      <c r="J11" s="2" t="s">
        <v>38</v>
      </c>
      <c r="K11" s="2" t="s">
        <v>40</v>
      </c>
      <c r="Y11" s="57" t="s">
        <v>7</v>
      </c>
      <c r="Z11" s="78">
        <v>-100</v>
      </c>
      <c r="AA11" s="1" t="s">
        <v>35</v>
      </c>
      <c r="AC11" s="42" t="s">
        <v>59</v>
      </c>
      <c r="AD11" s="43">
        <f>AD10*PI()/4*(AD9/10)^2</f>
        <v>12.063715789784808</v>
      </c>
      <c r="AE11" s="34" t="s">
        <v>38</v>
      </c>
      <c r="AG11" s="15">
        <v>50</v>
      </c>
      <c r="AH11" s="15">
        <v>4.1</v>
      </c>
      <c r="AI11" s="15">
        <v>37</v>
      </c>
      <c r="AJ11" s="15">
        <v>3.5</v>
      </c>
      <c r="AK11" s="15">
        <v>2.45</v>
      </c>
      <c r="AL11" s="15">
        <v>3.5</v>
      </c>
      <c r="AM11" s="15">
        <v>2</v>
      </c>
      <c r="AN11" s="15">
        <v>2</v>
      </c>
      <c r="AO11" s="16">
        <f t="shared" si="0"/>
        <v>0</v>
      </c>
    </row>
    <row r="12" spans="1:41" ht="13.5">
      <c r="A12" s="35" t="s">
        <v>27</v>
      </c>
      <c r="B12" s="65" t="s">
        <v>30</v>
      </c>
      <c r="C12" s="2"/>
      <c r="D12" s="2" t="s">
        <v>72</v>
      </c>
      <c r="E12" s="2"/>
      <c r="H12" s="35" t="s">
        <v>34</v>
      </c>
      <c r="I12" s="52">
        <f>PI()*B5*B5/4*AB15</f>
        <v>5.654866776461628</v>
      </c>
      <c r="J12" s="1" t="s">
        <v>49</v>
      </c>
      <c r="K12" s="88" t="s">
        <v>92</v>
      </c>
      <c r="AC12" s="42"/>
      <c r="AD12" s="68">
        <f>AD11/AD7/10000</f>
        <v>0.004266666666666668</v>
      </c>
      <c r="AE12" s="34"/>
      <c r="AG12" s="15">
        <v>55</v>
      </c>
      <c r="AH12" s="15">
        <v>4.2</v>
      </c>
      <c r="AI12" s="15">
        <v>38</v>
      </c>
      <c r="AJ12" s="15">
        <v>3.2</v>
      </c>
      <c r="AK12" s="15">
        <v>2.5</v>
      </c>
      <c r="AL12" s="15">
        <v>3.1</v>
      </c>
      <c r="AM12" s="15">
        <v>2.2</v>
      </c>
      <c r="AN12" s="15">
        <v>1.75</v>
      </c>
      <c r="AO12" s="16">
        <f t="shared" si="0"/>
        <v>0</v>
      </c>
    </row>
    <row r="13" spans="1:41" ht="14.25" thickBot="1">
      <c r="A13" s="35" t="s">
        <v>37</v>
      </c>
      <c r="B13" s="66">
        <v>50</v>
      </c>
      <c r="C13" s="2" t="s">
        <v>23</v>
      </c>
      <c r="D13" s="2" t="s">
        <v>32</v>
      </c>
      <c r="H13" s="35" t="s">
        <v>53</v>
      </c>
      <c r="I13" s="81">
        <f>2*(B5/2*1000-B13)*SIN(PI()/B8)</f>
        <v>249.99999999999997</v>
      </c>
      <c r="J13" s="1" t="s">
        <v>23</v>
      </c>
      <c r="K13" s="88" t="s">
        <v>97</v>
      </c>
      <c r="AG13" s="15">
        <v>60</v>
      </c>
      <c r="AH13" s="15">
        <v>4.4</v>
      </c>
      <c r="AI13" s="15">
        <v>39</v>
      </c>
      <c r="AJ13" s="15">
        <v>3</v>
      </c>
      <c r="AK13" s="15">
        <v>2.6</v>
      </c>
      <c r="AL13" s="15">
        <v>2.9</v>
      </c>
      <c r="AM13" s="15">
        <v>2.3</v>
      </c>
      <c r="AN13" s="15">
        <v>1.6</v>
      </c>
      <c r="AO13" s="16">
        <f t="shared" si="0"/>
        <v>0</v>
      </c>
    </row>
    <row r="14" spans="25:41" ht="12.75" thickTop="1">
      <c r="Y14" s="2"/>
      <c r="Z14" s="2"/>
      <c r="AG14" s="15">
        <v>70</v>
      </c>
      <c r="AH14" s="15">
        <v>4.6</v>
      </c>
      <c r="AI14" s="15">
        <v>41</v>
      </c>
      <c r="AJ14" s="15">
        <v>2.8</v>
      </c>
      <c r="AK14" s="15">
        <v>2.7</v>
      </c>
      <c r="AL14" s="15">
        <v>2.7</v>
      </c>
      <c r="AM14" s="15">
        <v>2.4</v>
      </c>
      <c r="AN14" s="15">
        <v>1.45</v>
      </c>
      <c r="AO14" s="16">
        <f t="shared" si="0"/>
        <v>0</v>
      </c>
    </row>
    <row r="15" spans="27:41" ht="13.5">
      <c r="AA15" s="35" t="s">
        <v>12</v>
      </c>
      <c r="AB15" s="82">
        <f>I7</f>
        <v>20</v>
      </c>
      <c r="AC15" s="57" t="s">
        <v>9</v>
      </c>
      <c r="AD15" s="51">
        <f>IF(B4=1,I1,I5)</f>
        <v>2</v>
      </c>
      <c r="AE15" s="2" t="s">
        <v>69</v>
      </c>
      <c r="AG15" s="15">
        <v>80</v>
      </c>
      <c r="AH15" s="15">
        <v>4.8</v>
      </c>
      <c r="AI15" s="15">
        <v>42</v>
      </c>
      <c r="AJ15" s="15">
        <v>2.8</v>
      </c>
      <c r="AK15" s="15">
        <v>2.8</v>
      </c>
      <c r="AL15" s="15">
        <v>2.6</v>
      </c>
      <c r="AM15" s="15">
        <v>2.5</v>
      </c>
      <c r="AN15" s="15">
        <v>1.4</v>
      </c>
      <c r="AO15" s="16">
        <f t="shared" si="0"/>
        <v>0</v>
      </c>
    </row>
    <row r="16" spans="29:41" ht="13.5">
      <c r="AC16" s="57" t="s">
        <v>8</v>
      </c>
      <c r="AD16" s="52">
        <f>IF(B4=1,I2,I4)</f>
        <v>3.5</v>
      </c>
      <c r="AE16" s="2" t="s">
        <v>70</v>
      </c>
      <c r="AG16" s="18">
        <v>90</v>
      </c>
      <c r="AH16" s="18">
        <v>5</v>
      </c>
      <c r="AI16" s="18">
        <v>44</v>
      </c>
      <c r="AJ16" s="18">
        <v>2.8</v>
      </c>
      <c r="AK16" s="18">
        <v>2.8</v>
      </c>
      <c r="AL16" s="18">
        <v>2.6</v>
      </c>
      <c r="AM16" s="18">
        <v>2.6</v>
      </c>
      <c r="AN16" s="18">
        <v>1.4</v>
      </c>
      <c r="AO16" s="19">
        <f t="shared" si="0"/>
        <v>0</v>
      </c>
    </row>
    <row r="17" spans="1:31" ht="12.75" thickBot="1">
      <c r="A17" s="2" t="s">
        <v>94</v>
      </c>
      <c r="AC17" s="35" t="s">
        <v>0</v>
      </c>
      <c r="AD17" s="56">
        <f>I3</f>
        <v>2</v>
      </c>
      <c r="AE17" s="2" t="s">
        <v>67</v>
      </c>
    </row>
    <row r="18" spans="1:32" ht="14.25" thickTop="1">
      <c r="A18"/>
      <c r="B18" s="64">
        <v>0</v>
      </c>
      <c r="C18" s="2" t="s">
        <v>52</v>
      </c>
      <c r="H18" s="35"/>
      <c r="I18" s="31"/>
      <c r="AB18" s="35" t="s">
        <v>87</v>
      </c>
      <c r="AC18" s="57" t="s">
        <v>8</v>
      </c>
      <c r="AD18" s="26">
        <f>IF(B4=1,I2,I6)</f>
        <v>3.5</v>
      </c>
      <c r="AE18" s="2" t="s">
        <v>71</v>
      </c>
      <c r="AF18" s="2"/>
    </row>
    <row r="19" spans="1:37" ht="13.5">
      <c r="A19"/>
      <c r="B19" s="65">
        <v>0.5</v>
      </c>
      <c r="C19" s="2" t="s">
        <v>52</v>
      </c>
      <c r="E19" s="1" t="s">
        <v>96</v>
      </c>
      <c r="AA19" s="35" t="s">
        <v>86</v>
      </c>
      <c r="AB19" s="26">
        <f>B13/B/1000</f>
        <v>0.08333333333333334</v>
      </c>
      <c r="AH19" s="35" t="s">
        <v>37</v>
      </c>
      <c r="AI19" s="54">
        <f>B13/1000</f>
        <v>0.05</v>
      </c>
      <c r="AJ19" s="2" t="s">
        <v>25</v>
      </c>
      <c r="AK19" s="2" t="s">
        <v>33</v>
      </c>
    </row>
    <row r="20" spans="1:6" ht="12">
      <c r="A20"/>
      <c r="B20" s="65">
        <v>1</v>
      </c>
      <c r="C20" s="2" t="s">
        <v>52</v>
      </c>
      <c r="D20" s="35"/>
      <c r="E20" s="89">
        <f>I11/I10/10000</f>
        <v>0.004266666666666666</v>
      </c>
      <c r="F20" s="2"/>
    </row>
    <row r="21" spans="1:27" ht="12">
      <c r="A21"/>
      <c r="B21" s="65">
        <v>1.5</v>
      </c>
      <c r="C21" s="2" t="s">
        <v>52</v>
      </c>
      <c r="I21" s="31"/>
      <c r="Y21" s="21"/>
      <c r="Z21" s="22" t="s">
        <v>93</v>
      </c>
      <c r="AA21" s="87" t="s">
        <v>95</v>
      </c>
    </row>
    <row r="22" spans="1:36" ht="14.25" thickBot="1">
      <c r="A22"/>
      <c r="B22" s="66">
        <v>2</v>
      </c>
      <c r="C22" s="2" t="s">
        <v>52</v>
      </c>
      <c r="D22" s="46"/>
      <c r="W22" s="1">
        <v>0</v>
      </c>
      <c r="X22" s="1">
        <f>W22*2*PI()/60</f>
        <v>0</v>
      </c>
      <c r="Y22" s="5">
        <f aca="true" t="shared" si="1" ref="Y22:Y53">B/2*COS(X22)</f>
        <v>0.3</v>
      </c>
      <c r="Z22" s="24">
        <f aca="true" t="shared" si="2" ref="Z22:Z53">B/2*SIN(X22)</f>
        <v>0</v>
      </c>
      <c r="AA22" s="6"/>
      <c r="AF22" s="7" t="s">
        <v>44</v>
      </c>
      <c r="AH22" s="1">
        <f>MAX(AH27:AH106)</f>
        <v>6.135075271685992</v>
      </c>
      <c r="AI22" s="1">
        <f>MAX(AI27:AI106)</f>
        <v>0.41227083797538694</v>
      </c>
      <c r="AJ22" s="1">
        <f>MAX(AJ27:AJ106)/2</f>
        <v>2.8262633200473</v>
      </c>
    </row>
    <row r="23" spans="1:45" ht="12.75" thickTop="1">
      <c r="A23"/>
      <c r="B23" s="69"/>
      <c r="C23" s="2"/>
      <c r="D23" s="46"/>
      <c r="W23" s="1">
        <v>1</v>
      </c>
      <c r="X23" s="1">
        <f aca="true" t="shared" si="3" ref="X23:X82">W23*2*PI()/60</f>
        <v>0.10471975511965977</v>
      </c>
      <c r="Y23" s="5">
        <f t="shared" si="1"/>
        <v>0.298356568610482</v>
      </c>
      <c r="Z23" s="24">
        <f t="shared" si="2"/>
        <v>0.03135853898029604</v>
      </c>
      <c r="AA23" s="6"/>
      <c r="AF23" s="33" t="s">
        <v>54</v>
      </c>
      <c r="AG23" s="34"/>
      <c r="AH23" s="33" t="s">
        <v>55</v>
      </c>
      <c r="AI23" s="34"/>
      <c r="AJ23" s="42"/>
      <c r="AK23" s="43"/>
      <c r="AL23" s="43"/>
      <c r="AM23" s="43"/>
      <c r="AN23" s="43" t="s">
        <v>58</v>
      </c>
      <c r="AO23" s="43"/>
      <c r="AP23" s="43"/>
      <c r="AQ23" s="43"/>
      <c r="AR23" s="43"/>
      <c r="AS23" s="34"/>
    </row>
    <row r="24" spans="23:45" ht="12">
      <c r="W24" s="1">
        <v>2</v>
      </c>
      <c r="X24" s="1">
        <f t="shared" si="3"/>
        <v>0.20943951023931953</v>
      </c>
      <c r="Y24" s="5">
        <f t="shared" si="1"/>
        <v>0.2934442802201417</v>
      </c>
      <c r="Z24" s="24">
        <f t="shared" si="2"/>
        <v>0.062373507245327794</v>
      </c>
      <c r="AA24" s="6"/>
      <c r="AE24" s="35" t="s">
        <v>56</v>
      </c>
      <c r="AF24" s="21">
        <v>1</v>
      </c>
      <c r="AG24" s="23"/>
      <c r="AH24" s="21">
        <f>B8*B9*B9/(AD10*AD9*AD9)</f>
        <v>1</v>
      </c>
      <c r="AI24" s="23"/>
      <c r="AJ24" s="21">
        <f>B18/$AG25/100</f>
        <v>0</v>
      </c>
      <c r="AK24" s="23"/>
      <c r="AL24" s="21">
        <f>B19/$AG25/100</f>
        <v>1.1718749999999998</v>
      </c>
      <c r="AM24" s="23"/>
      <c r="AN24" s="21">
        <f>B20/$AG25/100</f>
        <v>2.3437499999999996</v>
      </c>
      <c r="AO24" s="23"/>
      <c r="AP24" s="21">
        <f>B21/$AG25/100</f>
        <v>3.5156249999999987</v>
      </c>
      <c r="AQ24" s="23"/>
      <c r="AR24" s="21">
        <f>B22/$AG25/100</f>
        <v>4.687499999999999</v>
      </c>
      <c r="AS24" s="23"/>
    </row>
    <row r="25" spans="1:82" ht="13.5">
      <c r="A25" s="46" t="s">
        <v>103</v>
      </c>
      <c r="W25" s="1">
        <v>3</v>
      </c>
      <c r="X25" s="1">
        <f t="shared" si="3"/>
        <v>0.3141592653589793</v>
      </c>
      <c r="Y25" s="5">
        <f t="shared" si="1"/>
        <v>0.285316954888546</v>
      </c>
      <c r="Z25" s="24">
        <f t="shared" si="2"/>
        <v>0.09270509831248422</v>
      </c>
      <c r="AA25" s="6"/>
      <c r="AE25" s="35" t="s">
        <v>57</v>
      </c>
      <c r="AF25" s="5" t="s">
        <v>50</v>
      </c>
      <c r="AG25" s="32">
        <f>AD12</f>
        <v>0.004266666666666668</v>
      </c>
      <c r="AH25" s="5" t="s">
        <v>50</v>
      </c>
      <c r="AI25" s="32">
        <f>AH24*$AG25</f>
        <v>0.004266666666666668</v>
      </c>
      <c r="AJ25" s="41" t="s">
        <v>50</v>
      </c>
      <c r="AK25" s="32">
        <f aca="true" t="shared" si="4" ref="AK25:AS25">AJ24*$AG25</f>
        <v>0</v>
      </c>
      <c r="AL25" s="41" t="s">
        <v>50</v>
      </c>
      <c r="AM25" s="32">
        <f t="shared" si="4"/>
        <v>0.005</v>
      </c>
      <c r="AN25" s="41" t="s">
        <v>50</v>
      </c>
      <c r="AO25" s="32">
        <f t="shared" si="4"/>
        <v>0.01</v>
      </c>
      <c r="AP25" s="41" t="s">
        <v>50</v>
      </c>
      <c r="AQ25" s="32">
        <f t="shared" si="4"/>
        <v>0.014999999999999998</v>
      </c>
      <c r="AR25" s="41" t="s">
        <v>50</v>
      </c>
      <c r="AS25" s="32">
        <f t="shared" si="4"/>
        <v>0.02</v>
      </c>
      <c r="AW25" s="38">
        <f>AG25</f>
        <v>0.004266666666666668</v>
      </c>
      <c r="AX25" s="40" t="s">
        <v>0</v>
      </c>
      <c r="AY25" s="4" t="s">
        <v>6</v>
      </c>
      <c r="AZ25" s="38">
        <f>AI25</f>
        <v>0.004266666666666668</v>
      </c>
      <c r="BA25" s="40" t="s">
        <v>0</v>
      </c>
      <c r="BB25" s="4" t="s">
        <v>6</v>
      </c>
      <c r="BC25" s="38">
        <f>AK25</f>
        <v>0</v>
      </c>
      <c r="BD25" s="40" t="s">
        <v>0</v>
      </c>
      <c r="BE25" s="4" t="s">
        <v>6</v>
      </c>
      <c r="BF25" s="38">
        <f>AM25</f>
        <v>0.005</v>
      </c>
      <c r="BG25" s="40" t="s">
        <v>0</v>
      </c>
      <c r="BH25" s="4" t="s">
        <v>6</v>
      </c>
      <c r="BI25" s="38">
        <f>AO25</f>
        <v>0.01</v>
      </c>
      <c r="BJ25" s="40" t="s">
        <v>0</v>
      </c>
      <c r="BK25" s="4" t="s">
        <v>6</v>
      </c>
      <c r="BL25" s="38">
        <f>AQ25</f>
        <v>0.014999999999999998</v>
      </c>
      <c r="BM25" s="40" t="s">
        <v>0</v>
      </c>
      <c r="BN25" s="4" t="s">
        <v>6</v>
      </c>
      <c r="BO25" s="38">
        <f>AS25</f>
        <v>0.02</v>
      </c>
      <c r="BP25" s="40" t="s">
        <v>0</v>
      </c>
      <c r="BQ25" s="4" t="s">
        <v>6</v>
      </c>
      <c r="BT25" s="46" t="s">
        <v>76</v>
      </c>
      <c r="CD25" s="46" t="s">
        <v>85</v>
      </c>
    </row>
    <row r="26" spans="1:90" ht="14.25" thickBot="1">
      <c r="A26"/>
      <c r="B26" s="69"/>
      <c r="C26" s="1">
        <v>1</v>
      </c>
      <c r="D26" s="49">
        <v>2</v>
      </c>
      <c r="E26" s="1">
        <v>3</v>
      </c>
      <c r="F26" s="49">
        <v>4</v>
      </c>
      <c r="G26" s="1">
        <v>5</v>
      </c>
      <c r="H26" s="49">
        <v>6</v>
      </c>
      <c r="W26" s="1">
        <v>4</v>
      </c>
      <c r="X26" s="1">
        <f t="shared" si="3"/>
        <v>0.41887902047863906</v>
      </c>
      <c r="Y26" s="5">
        <f t="shared" si="1"/>
        <v>0.27406363729278027</v>
      </c>
      <c r="Z26" s="24">
        <f t="shared" si="2"/>
        <v>0.12202099292274005</v>
      </c>
      <c r="AA26" s="6"/>
      <c r="AD26" s="36" t="s">
        <v>48</v>
      </c>
      <c r="AE26" s="37" t="s">
        <v>47</v>
      </c>
      <c r="AF26" s="7" t="s">
        <v>44</v>
      </c>
      <c r="AG26" s="8" t="s">
        <v>45</v>
      </c>
      <c r="AH26" s="7" t="s">
        <v>44</v>
      </c>
      <c r="AI26" s="8" t="s">
        <v>45</v>
      </c>
      <c r="AJ26" s="7" t="s">
        <v>44</v>
      </c>
      <c r="AK26" s="8" t="s">
        <v>45</v>
      </c>
      <c r="AL26" s="7" t="s">
        <v>44</v>
      </c>
      <c r="AM26" s="8" t="s">
        <v>45</v>
      </c>
      <c r="AN26" s="7" t="s">
        <v>44</v>
      </c>
      <c r="AO26" s="8" t="s">
        <v>45</v>
      </c>
      <c r="AP26" s="7" t="s">
        <v>44</v>
      </c>
      <c r="AQ26" s="8" t="s">
        <v>45</v>
      </c>
      <c r="AR26" s="7" t="s">
        <v>44</v>
      </c>
      <c r="AS26" s="8" t="s">
        <v>45</v>
      </c>
      <c r="AW26" s="7" t="s">
        <v>46</v>
      </c>
      <c r="AX26" s="25" t="s">
        <v>43</v>
      </c>
      <c r="AY26" s="8" t="s">
        <v>75</v>
      </c>
      <c r="AZ26" s="7" t="s">
        <v>46</v>
      </c>
      <c r="BA26" s="25" t="s">
        <v>43</v>
      </c>
      <c r="BB26" s="8" t="s">
        <v>75</v>
      </c>
      <c r="BC26" s="7" t="s">
        <v>46</v>
      </c>
      <c r="BD26" s="25" t="s">
        <v>43</v>
      </c>
      <c r="BE26" s="8" t="s">
        <v>75</v>
      </c>
      <c r="BF26" s="7" t="s">
        <v>46</v>
      </c>
      <c r="BG26" s="25" t="s">
        <v>43</v>
      </c>
      <c r="BH26" s="8" t="s">
        <v>75</v>
      </c>
      <c r="BI26" s="7" t="s">
        <v>46</v>
      </c>
      <c r="BJ26" s="25" t="s">
        <v>43</v>
      </c>
      <c r="BK26" s="8" t="s">
        <v>75</v>
      </c>
      <c r="BL26" s="7" t="s">
        <v>46</v>
      </c>
      <c r="BM26" s="25" t="s">
        <v>43</v>
      </c>
      <c r="BN26" s="8" t="s">
        <v>75</v>
      </c>
      <c r="BO26" s="7" t="s">
        <v>46</v>
      </c>
      <c r="BP26" s="25" t="s">
        <v>43</v>
      </c>
      <c r="BQ26" s="8" t="s">
        <v>75</v>
      </c>
      <c r="BT26" s="21"/>
      <c r="BU26" s="39">
        <f>AZ25</f>
        <v>0.004266666666666668</v>
      </c>
      <c r="BV26" s="39">
        <f>BC25</f>
        <v>0</v>
      </c>
      <c r="BW26" s="39">
        <f>BF25</f>
        <v>0.005</v>
      </c>
      <c r="BX26" s="39">
        <f>BI25</f>
        <v>0.01</v>
      </c>
      <c r="BY26" s="39">
        <f>BL25</f>
        <v>0.014999999999999998</v>
      </c>
      <c r="BZ26" s="39">
        <f>BO25</f>
        <v>0.02</v>
      </c>
      <c r="CA26" s="23" t="s">
        <v>77</v>
      </c>
      <c r="CB26" s="23" t="s">
        <v>81</v>
      </c>
      <c r="CD26" s="21"/>
      <c r="CE26" s="47">
        <f>AI25</f>
        <v>0.004266666666666668</v>
      </c>
      <c r="CF26" s="47">
        <f>AK25</f>
        <v>0</v>
      </c>
      <c r="CG26" s="47">
        <f>AM25</f>
        <v>0.005</v>
      </c>
      <c r="CH26" s="47">
        <f>AO25</f>
        <v>0.01</v>
      </c>
      <c r="CI26" s="47">
        <f>AQ25</f>
        <v>0.014999999999999998</v>
      </c>
      <c r="CJ26" s="47">
        <f>AS25</f>
        <v>0.02</v>
      </c>
      <c r="CK26" s="23" t="s">
        <v>60</v>
      </c>
      <c r="CL26" s="23" t="s">
        <v>81</v>
      </c>
    </row>
    <row r="27" spans="1:90" ht="14.25" thickTop="1">
      <c r="A27" s="51" t="s">
        <v>79</v>
      </c>
      <c r="B27" s="70" t="s">
        <v>49</v>
      </c>
      <c r="C27" s="73">
        <v>-0.4</v>
      </c>
      <c r="D27" s="74">
        <v>2.418</v>
      </c>
      <c r="E27" s="74">
        <v>3</v>
      </c>
      <c r="F27" s="74">
        <v>4.15</v>
      </c>
      <c r="G27" s="74"/>
      <c r="H27" s="75">
        <v>4</v>
      </c>
      <c r="W27" s="1">
        <v>5</v>
      </c>
      <c r="X27" s="1">
        <f t="shared" si="3"/>
        <v>0.5235987755982988</v>
      </c>
      <c r="Y27" s="5">
        <f t="shared" si="1"/>
        <v>0.2598076211353316</v>
      </c>
      <c r="Z27" s="24">
        <f t="shared" si="2"/>
        <v>0.14999999999999997</v>
      </c>
      <c r="AA27" s="6"/>
      <c r="AB27" s="1" t="s">
        <v>3</v>
      </c>
      <c r="AC27" s="1">
        <v>0</v>
      </c>
      <c r="AD27" s="1">
        <f>Z11</f>
        <v>-100</v>
      </c>
      <c r="AE27" s="1">
        <f>Z$11</f>
        <v>-100</v>
      </c>
      <c r="AF27" s="1">
        <f aca="true" t="shared" si="5" ref="AF27:AF58">fNMR(AF$24,Z$10,B$5,AE27,AD27,AB$15,AD$15,AD$16,AD$17,B$10,B$11,I$8,I$9,AD$10,AI$19,AD$9,1)</f>
        <v>-0.5245093821645568</v>
      </c>
      <c r="AG27" s="1">
        <f aca="true" t="shared" si="6" ref="AG27:AG58">fNMR(AF$24,Z$10,B$5,AE27,AD27,AB$15,AD$15,AD$16,AD$17,B$10,B$11,I$8,I$9,AD$10,AI$19,AD$9,2)</f>
        <v>-2.7755575615628914E-17</v>
      </c>
      <c r="AH27" s="1">
        <f aca="true" t="shared" si="7" ref="AH27:AH58">fNMR(AH$24,Z$10,B$5,AE27,AD27,AB$15,AD$15,AD$16,AD$17,B$10,B$11,I$8,I$9,AD$10,AI$19,AD$9,1)</f>
        <v>-0.5245093821645568</v>
      </c>
      <c r="AI27" s="1">
        <f aca="true" t="shared" si="8" ref="AI27:AI58">fNMR(AH$24,Z$10,B$5,AE27,AD27,AB$15,AD$15,AD$16,AD$17,B$10,B$11,I$8,I$9,AD$10,AI$19,AD$9,2)</f>
        <v>-2.7755575615628914E-17</v>
      </c>
      <c r="AJ27" s="1">
        <f aca="true" t="shared" si="9" ref="AJ27:AJ58">fNMR(AJ$24,Z$10,B$5,AE27,AD27,AB$15,AD$15,AD$16,AD$17,B$10,B$11,I$8,I$9,AD$10,AI$19,AD$9,1)</f>
        <v>0</v>
      </c>
      <c r="AK27" s="1">
        <f aca="true" t="shared" si="10" ref="AK27:AK58">fNMR(AJ$24,Z$10,B$5,AE27,AD27,AB$15,AD$15,AD$16,AD$17,B$10,B$11,I$8,I$9,AD$10,AI$19,AD$9,2)</f>
        <v>0</v>
      </c>
      <c r="AL27">
        <f aca="true" t="shared" si="11" ref="AL27:AL58">fNMR(AL$24,Z$10,B$5,AE27,AD27,AB$15,AD$15,AD$16,AD$17,B$10,B$11,I$8,I$9,AD$10,AI$19,AD$9,1)</f>
        <v>-0.6146594322240898</v>
      </c>
      <c r="AM27">
        <f aca="true" t="shared" si="12" ref="AM27:AM58">fNMR(AL$24,Z$10,B$5,AE27,AD27,AB$15,AD$15,AD$16,AD$17,B$10,B$11,I$8,I$9,AD$10,AI$19,AD$9,2)</f>
        <v>2.7755575615628914E-17</v>
      </c>
      <c r="AN27" s="1">
        <f aca="true" t="shared" si="13" ref="AN27:AN58">fNMR(AN$24,Z$10,B$5,AE27,AD27,AB$15,AD$15,AD$16,AD$17,B$10,B$11,I$8,I$9,AD$10,AI$19,AD$9,1)</f>
        <v>-1.2293188644481796</v>
      </c>
      <c r="AO27" s="1">
        <f aca="true" t="shared" si="14" ref="AO27:AO58">fNMR(AN$24,Z$10,B$5,AE27,AD27,AB$15,AD$15,AD$16,AD$17,B$10,B$11,I$8,I$9,AD$10,AI$19,AD$9,2)</f>
        <v>5.551115123125783E-17</v>
      </c>
      <c r="AP27" s="1">
        <f aca="true" t="shared" si="15" ref="AP27:AP58">fNMR(AP$24,Z$10,B$5,AE27,AD27,AB$15,AD$15,AD$16,AD$17,B$10,B$11,I$8,I$9,AD$10,AI$19,AD$9,1)</f>
        <v>-1.8439782966722695</v>
      </c>
      <c r="AQ27" s="1">
        <f aca="true" t="shared" si="16" ref="AQ27:AQ58">fNMR(AP$24,Z$10,B$5,AE27,AD27,AB$15,AD$15,AD$16,AD$17,B$10,B$11,I$8,I$9,AD$10,AI$19,AD$9,2)</f>
        <v>0</v>
      </c>
      <c r="AR27" s="1">
        <f aca="true" t="shared" si="17" ref="AR27:AR58">fNMR(AR$24,Z$10,B$5,AE27,AD27,AB$15,AD$15,AD$16,AD$17,B$10,B$11,I$8,I$9,AD$10,AI$19,AD$9,1)</f>
        <v>-2.4586377288963592</v>
      </c>
      <c r="AS27" s="1">
        <f aca="true" t="shared" si="18" ref="AS27:AS58">fNMR(AR$24,Z$10,B$5,AE27,AD27,AB$15,AD$15,AD$16,AD$17,B$10,B$11,I$8,I$9,AD$10,AI$19,AD$9,2)</f>
        <v>1.1102230246251565E-16</v>
      </c>
      <c r="AU27"/>
      <c r="AW27" s="1">
        <f aca="true" t="shared" si="19" ref="AW27:AW37">excen(AF27,AG27,B)</f>
        <v>5.2917214752358857E-17</v>
      </c>
      <c r="AX27" s="5">
        <f aca="true" t="shared" si="20" ref="AX27:AX58">AF27/$I$12</f>
        <v>-0.0927536231884058</v>
      </c>
      <c r="AY27" s="6">
        <f>AW27/$B$5</f>
        <v>8.81953579205981E-17</v>
      </c>
      <c r="AZ27" s="1">
        <f aca="true" t="shared" si="21" ref="AZ27:AZ37">excen(AH27,AI27,B)</f>
        <v>5.2917214752358857E-17</v>
      </c>
      <c r="BA27" s="5">
        <f aca="true" t="shared" si="22" ref="BA27:BA58">AH27/$I$12</f>
        <v>-0.0927536231884058</v>
      </c>
      <c r="BB27" s="6">
        <f aca="true" t="shared" si="23" ref="BB27:BB37">AZ27/$B$5</f>
        <v>8.81953579205981E-17</v>
      </c>
      <c r="BC27" s="1">
        <f aca="true" t="shared" si="24" ref="BC27:BC37">excen(AJ27,AK27,B)</f>
        <v>0.3</v>
      </c>
      <c r="BD27" s="5">
        <f aca="true" t="shared" si="25" ref="BD27:BD58">AJ27/$I$12</f>
        <v>0</v>
      </c>
      <c r="BE27" s="6">
        <f aca="true" t="shared" si="26" ref="BE27:BE37">BC27/$B$5</f>
        <v>0.5</v>
      </c>
      <c r="BF27" s="1">
        <f aca="true" t="shared" si="27" ref="BF27:BF37">excen(AL27,AM27,B)</f>
        <v>-4.5156023255346234E-17</v>
      </c>
      <c r="BG27" s="5">
        <f aca="true" t="shared" si="28" ref="BG27:BG58">AL27/$I$12</f>
        <v>-0.10869565217391301</v>
      </c>
      <c r="BH27" s="6">
        <f aca="true" t="shared" si="29" ref="BH27:BH37">BF27/$B$5</f>
        <v>-7.526003875891039E-17</v>
      </c>
      <c r="BI27" s="1">
        <f aca="true" t="shared" si="30" ref="BI27:BI37">excen(AN27,AO27,B)</f>
        <v>-4.5156023255346234E-17</v>
      </c>
      <c r="BJ27" s="5">
        <f aca="true" t="shared" si="31" ref="BJ27:BJ58">AN27/$I$12</f>
        <v>-0.21739130434782603</v>
      </c>
      <c r="BK27" s="6">
        <f aca="true" t="shared" si="32" ref="BK27:BK37">BI27/$B$5</f>
        <v>-7.526003875891039E-17</v>
      </c>
      <c r="BL27" s="1">
        <f aca="true" t="shared" si="33" ref="BL27:BL37">excen(AP27,AQ27,B)</f>
        <v>0</v>
      </c>
      <c r="BM27" s="5">
        <f aca="true" t="shared" si="34" ref="BM27:BM58">AP27/$I$12</f>
        <v>-0.3260869565217391</v>
      </c>
      <c r="BN27" s="6">
        <f aca="true" t="shared" si="35" ref="BN27:BN37">BL27/$B$5</f>
        <v>0</v>
      </c>
      <c r="BO27" s="1">
        <f aca="true" t="shared" si="36" ref="BO27:BO37">excen(AR27,AS27,B)</f>
        <v>-4.5156023255346234E-17</v>
      </c>
      <c r="BP27" s="5">
        <f aca="true" t="shared" si="37" ref="BP27:BP58">AR27/$I$12</f>
        <v>-0.43478260869565205</v>
      </c>
      <c r="BQ27" s="6">
        <f aca="true" t="shared" si="38" ref="BQ27:BQ37">BO27/$B$5</f>
        <v>-7.526003875891039E-17</v>
      </c>
      <c r="BT27" s="5">
        <f>BA27</f>
        <v>-0.0927536231884058</v>
      </c>
      <c r="BU27" s="24">
        <f>BB27</f>
        <v>8.81953579205981E-17</v>
      </c>
      <c r="BV27" s="24"/>
      <c r="BW27" s="24"/>
      <c r="BX27" s="24"/>
      <c r="BY27" s="24"/>
      <c r="BZ27" s="24"/>
      <c r="CA27" s="6"/>
      <c r="CB27" s="6"/>
      <c r="CD27" s="5">
        <f>AJ27</f>
        <v>0</v>
      </c>
      <c r="CE27" s="24"/>
      <c r="CF27" s="24">
        <f>AK27</f>
        <v>0</v>
      </c>
      <c r="CG27" s="24"/>
      <c r="CH27" s="24"/>
      <c r="CI27" s="24"/>
      <c r="CJ27" s="24"/>
      <c r="CK27" s="6"/>
      <c r="CL27" s="6"/>
    </row>
    <row r="28" spans="1:90" ht="14.25" thickBot="1">
      <c r="A28" s="52" t="s">
        <v>82</v>
      </c>
      <c r="B28" s="71" t="s">
        <v>83</v>
      </c>
      <c r="C28" s="90">
        <v>0.014</v>
      </c>
      <c r="D28" s="91">
        <v>0.10639200000000001</v>
      </c>
      <c r="E28" s="91">
        <v>0.37</v>
      </c>
      <c r="F28" s="91">
        <v>0.12</v>
      </c>
      <c r="G28" s="91">
        <v>0.354</v>
      </c>
      <c r="H28" s="92"/>
      <c r="W28" s="1">
        <v>6</v>
      </c>
      <c r="X28" s="1">
        <f t="shared" si="3"/>
        <v>0.6283185307179586</v>
      </c>
      <c r="Y28" s="5">
        <f t="shared" si="1"/>
        <v>0.2427050983124842</v>
      </c>
      <c r="Z28" s="24">
        <f t="shared" si="2"/>
        <v>0.17633557568774194</v>
      </c>
      <c r="AA28" s="6"/>
      <c r="AD28" s="1">
        <v>0</v>
      </c>
      <c r="AE28" s="1">
        <f>AE27</f>
        <v>-100</v>
      </c>
      <c r="AF28" s="1">
        <f t="shared" si="5"/>
        <v>-0.5245093821645568</v>
      </c>
      <c r="AG28" s="1">
        <f t="shared" si="6"/>
        <v>-2.7755575615628914E-17</v>
      </c>
      <c r="AH28" s="1">
        <f t="shared" si="7"/>
        <v>-0.5245093821645568</v>
      </c>
      <c r="AI28" s="1">
        <f t="shared" si="8"/>
        <v>-2.7755575615628914E-17</v>
      </c>
      <c r="AJ28" s="1">
        <f t="shared" si="9"/>
        <v>0</v>
      </c>
      <c r="AK28" s="1">
        <f t="shared" si="10"/>
        <v>0</v>
      </c>
      <c r="AL28">
        <f t="shared" si="11"/>
        <v>-0.6146594322240898</v>
      </c>
      <c r="AM28">
        <f t="shared" si="12"/>
        <v>2.7755575615628914E-17</v>
      </c>
      <c r="AN28" s="1">
        <f t="shared" si="13"/>
        <v>-1.2293188644481796</v>
      </c>
      <c r="AO28" s="1">
        <f t="shared" si="14"/>
        <v>5.551115123125783E-17</v>
      </c>
      <c r="AP28" s="1">
        <f t="shared" si="15"/>
        <v>-1.8439782966722695</v>
      </c>
      <c r="AQ28" s="1">
        <f t="shared" si="16"/>
        <v>0</v>
      </c>
      <c r="AR28" s="1">
        <f t="shared" si="17"/>
        <v>-2.4586377288963592</v>
      </c>
      <c r="AS28" s="1">
        <f t="shared" si="18"/>
        <v>1.1102230246251565E-16</v>
      </c>
      <c r="AU28"/>
      <c r="AW28" s="1">
        <f>excen(AF28,AG28,B)</f>
        <v>5.2917214752358857E-17</v>
      </c>
      <c r="AX28" s="5">
        <f t="shared" si="20"/>
        <v>-0.0927536231884058</v>
      </c>
      <c r="AY28" s="6">
        <f>AW28/B$5</f>
        <v>8.81953579205981E-17</v>
      </c>
      <c r="AZ28" s="1">
        <f>excen(AH28,AI28,B)</f>
        <v>5.2917214752358857E-17</v>
      </c>
      <c r="BA28" s="5">
        <f t="shared" si="22"/>
        <v>-0.0927536231884058</v>
      </c>
      <c r="BB28" s="6">
        <f>AZ28/$B$5</f>
        <v>8.81953579205981E-17</v>
      </c>
      <c r="BC28" s="1">
        <f>excen(AJ28,AK28,B)</f>
        <v>0.3</v>
      </c>
      <c r="BD28" s="5">
        <f t="shared" si="25"/>
        <v>0</v>
      </c>
      <c r="BE28" s="6">
        <f>BC28/$B$5</f>
        <v>0.5</v>
      </c>
      <c r="BF28" s="1">
        <f>excen(AL28,AM28,B)</f>
        <v>-4.5156023255346234E-17</v>
      </c>
      <c r="BG28" s="5">
        <f t="shared" si="28"/>
        <v>-0.10869565217391301</v>
      </c>
      <c r="BH28" s="6">
        <f>BF28/$B$5</f>
        <v>-7.526003875891039E-17</v>
      </c>
      <c r="BI28" s="1">
        <f>excen(AN28,AO28,B)</f>
        <v>-4.5156023255346234E-17</v>
      </c>
      <c r="BJ28" s="5">
        <f t="shared" si="31"/>
        <v>-0.21739130434782603</v>
      </c>
      <c r="BK28" s="6">
        <f>BI28/$B$5</f>
        <v>-7.526003875891039E-17</v>
      </c>
      <c r="BL28" s="1">
        <f>excen(AP28,AQ28,B)</f>
        <v>0</v>
      </c>
      <c r="BM28" s="5">
        <f t="shared" si="34"/>
        <v>-0.3260869565217391</v>
      </c>
      <c r="BN28" s="6">
        <f>BL28/$B$5</f>
        <v>0</v>
      </c>
      <c r="BO28" s="1">
        <f>excen(AR28,AS28,B)</f>
        <v>-4.5156023255346234E-17</v>
      </c>
      <c r="BP28" s="5">
        <f t="shared" si="37"/>
        <v>-0.43478260869565205</v>
      </c>
      <c r="BQ28" s="6">
        <f>BO28/$B$5</f>
        <v>-7.526003875891039E-17</v>
      </c>
      <c r="BT28" s="5">
        <f>BA28</f>
        <v>-0.0927536231884058</v>
      </c>
      <c r="BU28" s="24">
        <f>BB28</f>
        <v>8.81953579205981E-17</v>
      </c>
      <c r="BV28" s="24"/>
      <c r="BW28" s="24"/>
      <c r="BX28" s="24"/>
      <c r="BY28" s="24"/>
      <c r="BZ28" s="24"/>
      <c r="CA28" s="6"/>
      <c r="CB28" s="6"/>
      <c r="CD28" s="5">
        <f>AJ28</f>
        <v>0</v>
      </c>
      <c r="CE28" s="24"/>
      <c r="CF28" s="24">
        <f>AK28</f>
        <v>0</v>
      </c>
      <c r="CG28" s="24"/>
      <c r="CH28" s="24"/>
      <c r="CI28" s="24"/>
      <c r="CJ28" s="24"/>
      <c r="CK28" s="6"/>
      <c r="CL28" s="6"/>
    </row>
    <row r="29" spans="1:90" ht="12.75" thickTop="1">
      <c r="A29" s="52" t="s">
        <v>80</v>
      </c>
      <c r="B29" s="71" t="s">
        <v>23</v>
      </c>
      <c r="C29" s="84">
        <f aca="true" t="shared" si="39" ref="C29:H29">IF(C27=0,0,C28/C27*1000)</f>
        <v>-34.99999999999999</v>
      </c>
      <c r="D29" s="84">
        <f t="shared" si="39"/>
        <v>44.00000000000001</v>
      </c>
      <c r="E29" s="84">
        <f t="shared" si="39"/>
        <v>123.33333333333334</v>
      </c>
      <c r="F29" s="84">
        <f t="shared" si="39"/>
        <v>28.915662650602407</v>
      </c>
      <c r="G29" s="84">
        <f t="shared" si="39"/>
        <v>0</v>
      </c>
      <c r="H29" s="84">
        <f t="shared" si="39"/>
        <v>0</v>
      </c>
      <c r="W29" s="1">
        <v>7</v>
      </c>
      <c r="X29" s="1">
        <f t="shared" si="3"/>
        <v>0.7330382858376184</v>
      </c>
      <c r="Y29" s="5">
        <f t="shared" si="1"/>
        <v>0.22294344764321827</v>
      </c>
      <c r="Z29" s="24">
        <f t="shared" si="2"/>
        <v>0.20073918190765747</v>
      </c>
      <c r="AA29" s="6"/>
      <c r="AC29" s="1">
        <v>1</v>
      </c>
      <c r="AD29" s="1">
        <f aca="true" t="shared" si="40" ref="AD29:AD48">AC29/AC$48*AD$18</f>
        <v>0.17500000000000002</v>
      </c>
      <c r="AE29" s="1">
        <f aca="true" t="shared" si="41" ref="AE29:AE48">Z$11</f>
        <v>-100</v>
      </c>
      <c r="AF29" s="1">
        <f t="shared" si="5"/>
        <v>-0.5244615744035954</v>
      </c>
      <c r="AG29" s="1">
        <f t="shared" si="6"/>
        <v>1.4320725908567589E-05</v>
      </c>
      <c r="AH29" s="1">
        <f t="shared" si="7"/>
        <v>-0.5244615744035954</v>
      </c>
      <c r="AI29" s="1">
        <f t="shared" si="8"/>
        <v>1.4320725908567589E-05</v>
      </c>
      <c r="AJ29" s="1">
        <f t="shared" si="9"/>
        <v>4.7807760961415074E-05</v>
      </c>
      <c r="AK29" s="1">
        <f t="shared" si="10"/>
        <v>1.4320725908567914E-05</v>
      </c>
      <c r="AL29">
        <f t="shared" si="11"/>
        <v>-0.6146116244631283</v>
      </c>
      <c r="AM29">
        <f t="shared" si="12"/>
        <v>1.4320725908595344E-05</v>
      </c>
      <c r="AN29" s="1">
        <f t="shared" si="13"/>
        <v>-1.2292710566872183</v>
      </c>
      <c r="AO29" s="1">
        <f t="shared" si="14"/>
        <v>1.43207259086231E-05</v>
      </c>
      <c r="AP29" s="1">
        <f t="shared" si="15"/>
        <v>-1.8439304889113082</v>
      </c>
      <c r="AQ29" s="1">
        <f t="shared" si="16"/>
        <v>1.4320725908567589E-05</v>
      </c>
      <c r="AR29" s="1">
        <f t="shared" si="17"/>
        <v>-2.4585899211353976</v>
      </c>
      <c r="AS29" s="1">
        <f t="shared" si="18"/>
        <v>1.4320725908678611E-05</v>
      </c>
      <c r="AU29"/>
      <c r="AW29" s="1">
        <f t="shared" si="19"/>
        <v>-2.730557700981766E-05</v>
      </c>
      <c r="AX29" s="5">
        <f t="shared" si="20"/>
        <v>-0.09274516892010007</v>
      </c>
      <c r="AY29" s="6">
        <f aca="true" t="shared" si="42" ref="AY29:AY37">AW29/B$5</f>
        <v>-4.550929501636277E-05</v>
      </c>
      <c r="AZ29" s="1">
        <f t="shared" si="21"/>
        <v>-2.730557700981766E-05</v>
      </c>
      <c r="BA29" s="5">
        <f t="shared" si="22"/>
        <v>-0.09274516892010007</v>
      </c>
      <c r="BB29" s="6">
        <f t="shared" si="23"/>
        <v>-4.550929501636277E-05</v>
      </c>
      <c r="BC29" s="1">
        <f t="shared" si="24"/>
        <v>0.2995481407323375</v>
      </c>
      <c r="BD29" s="5">
        <f t="shared" si="25"/>
        <v>8.454268305738835E-06</v>
      </c>
      <c r="BE29" s="6">
        <f t="shared" si="26"/>
        <v>0.4992469012205625</v>
      </c>
      <c r="BF29" s="1">
        <f t="shared" si="27"/>
        <v>-2.330044753238225E-05</v>
      </c>
      <c r="BG29" s="5">
        <f t="shared" si="28"/>
        <v>-0.10868719790560727</v>
      </c>
      <c r="BH29" s="6">
        <f t="shared" si="29"/>
        <v>-3.8834079220637084E-05</v>
      </c>
      <c r="BI29" s="1">
        <f t="shared" si="30"/>
        <v>-1.1649770675652486E-05</v>
      </c>
      <c r="BJ29" s="5">
        <f t="shared" si="31"/>
        <v>-0.2173828500795203</v>
      </c>
      <c r="BK29" s="6">
        <f t="shared" si="32"/>
        <v>-1.941628445942081E-05</v>
      </c>
      <c r="BL29" s="1">
        <f t="shared" si="33"/>
        <v>-7.766413102167869E-06</v>
      </c>
      <c r="BM29" s="5">
        <f t="shared" si="34"/>
        <v>-0.3260785022534333</v>
      </c>
      <c r="BN29" s="6">
        <f t="shared" si="35"/>
        <v>-1.2944021836946448E-05</v>
      </c>
      <c r="BO29" s="1">
        <f t="shared" si="36"/>
        <v>-5.824772071816344E-06</v>
      </c>
      <c r="BP29" s="5">
        <f t="shared" si="37"/>
        <v>-0.4347741544273463</v>
      </c>
      <c r="BQ29" s="6">
        <f t="shared" si="38"/>
        <v>-9.70795345302724E-06</v>
      </c>
      <c r="BT29" s="5">
        <f aca="true" t="shared" si="43" ref="BT29:BT37">BA29</f>
        <v>-0.09274516892010007</v>
      </c>
      <c r="BU29" s="24">
        <f aca="true" t="shared" si="44" ref="BU29:BU37">BB29</f>
        <v>-4.550929501636277E-05</v>
      </c>
      <c r="BV29" s="24"/>
      <c r="BW29" s="24"/>
      <c r="BX29" s="24"/>
      <c r="BY29" s="24"/>
      <c r="BZ29" s="24"/>
      <c r="CA29" s="6"/>
      <c r="CB29" s="6"/>
      <c r="CD29" s="5">
        <f>AJ29</f>
        <v>4.7807760961415074E-05</v>
      </c>
      <c r="CE29" s="24"/>
      <c r="CF29" s="24">
        <f>AK29</f>
        <v>1.4320725908567914E-05</v>
      </c>
      <c r="CG29" s="24"/>
      <c r="CH29" s="24"/>
      <c r="CI29" s="24"/>
      <c r="CJ29" s="24"/>
      <c r="CK29" s="6"/>
      <c r="CL29" s="6"/>
    </row>
    <row r="30" spans="1:90" ht="13.5">
      <c r="A30" s="72" t="s">
        <v>0</v>
      </c>
      <c r="B30" s="76"/>
      <c r="C30" s="83">
        <f aca="true" t="shared" si="45" ref="C30:H30">C27/$AB15/$I10</f>
        <v>-0.07073553026306459</v>
      </c>
      <c r="D30" s="83">
        <f t="shared" si="45"/>
        <v>0.4275962804402255</v>
      </c>
      <c r="E30" s="83">
        <f t="shared" si="45"/>
        <v>0.5305164769729844</v>
      </c>
      <c r="F30" s="83">
        <f t="shared" si="45"/>
        <v>0.7338811264792953</v>
      </c>
      <c r="G30" s="83">
        <f t="shared" si="45"/>
        <v>0</v>
      </c>
      <c r="H30" s="83">
        <f t="shared" si="45"/>
        <v>0.7073553026306459</v>
      </c>
      <c r="I30" s="67" t="s">
        <v>99</v>
      </c>
      <c r="W30" s="1">
        <v>8</v>
      </c>
      <c r="X30" s="1">
        <f t="shared" si="3"/>
        <v>0.8377580409572781</v>
      </c>
      <c r="Y30" s="5">
        <f t="shared" si="1"/>
        <v>0.20073918190765747</v>
      </c>
      <c r="Z30" s="24">
        <f t="shared" si="2"/>
        <v>0.22294344764321825</v>
      </c>
      <c r="AA30" s="6"/>
      <c r="AC30" s="1">
        <v>2</v>
      </c>
      <c r="AD30" s="1">
        <f t="shared" si="40"/>
        <v>0.35000000000000003</v>
      </c>
      <c r="AE30" s="1">
        <f t="shared" si="41"/>
        <v>-100</v>
      </c>
      <c r="AF30" s="1">
        <f t="shared" si="5"/>
        <v>-0.5242466623088851</v>
      </c>
      <c r="AG30" s="1">
        <f t="shared" si="6"/>
        <v>7.857756001342087E-05</v>
      </c>
      <c r="AH30" s="1">
        <f t="shared" si="7"/>
        <v>-0.5242466623088851</v>
      </c>
      <c r="AI30" s="1">
        <f t="shared" si="8"/>
        <v>7.857756001342087E-05</v>
      </c>
      <c r="AJ30" s="30">
        <f t="shared" si="9"/>
        <v>0.00026271985567171297</v>
      </c>
      <c r="AK30" s="30">
        <f t="shared" si="10"/>
        <v>7.857756001342129E-05</v>
      </c>
      <c r="AL30">
        <f t="shared" si="11"/>
        <v>-0.6143967123684181</v>
      </c>
      <c r="AM30">
        <f t="shared" si="12"/>
        <v>7.857756001344862E-05</v>
      </c>
      <c r="AN30" s="1">
        <f t="shared" si="13"/>
        <v>-1.229056144592508</v>
      </c>
      <c r="AO30" s="1">
        <f t="shared" si="14"/>
        <v>7.857756001344862E-05</v>
      </c>
      <c r="AP30" s="1">
        <f t="shared" si="15"/>
        <v>-1.8437155768165978</v>
      </c>
      <c r="AQ30" s="1">
        <f t="shared" si="16"/>
        <v>7.857756001350413E-05</v>
      </c>
      <c r="AR30" s="1">
        <f t="shared" si="17"/>
        <v>-2.4583750090406875</v>
      </c>
      <c r="AS30" s="1">
        <f t="shared" si="18"/>
        <v>7.857756001350413E-05</v>
      </c>
      <c r="AU30"/>
      <c r="AW30" s="1">
        <f t="shared" si="19"/>
        <v>-0.000149886619530108</v>
      </c>
      <c r="AX30" s="5">
        <f t="shared" si="20"/>
        <v>-0.09270716411765187</v>
      </c>
      <c r="AY30" s="6">
        <f t="shared" si="42"/>
        <v>-0.00024981103255018</v>
      </c>
      <c r="AZ30" s="1">
        <f t="shared" si="21"/>
        <v>-0.000149886619530108</v>
      </c>
      <c r="BA30" s="5">
        <f t="shared" si="22"/>
        <v>-0.09270716411765187</v>
      </c>
      <c r="BB30" s="6">
        <f t="shared" si="23"/>
        <v>-0.00024981103255018</v>
      </c>
      <c r="BC30" s="1">
        <f t="shared" si="24"/>
        <v>0.2990925821442651</v>
      </c>
      <c r="BD30" s="5">
        <f t="shared" si="25"/>
        <v>4.645907075393604E-05</v>
      </c>
      <c r="BE30" s="6">
        <f t="shared" si="26"/>
        <v>0.4984876369071085</v>
      </c>
      <c r="BF30" s="1">
        <f t="shared" si="27"/>
        <v>-0.0001278938484396222</v>
      </c>
      <c r="BG30" s="5">
        <f t="shared" si="28"/>
        <v>-0.10864919310315908</v>
      </c>
      <c r="BH30" s="6">
        <f t="shared" si="29"/>
        <v>-0.000213156414066037</v>
      </c>
      <c r="BI30" s="1">
        <f t="shared" si="30"/>
        <v>-6.393325509104461E-05</v>
      </c>
      <c r="BJ30" s="5">
        <f t="shared" si="31"/>
        <v>-0.2173448452770721</v>
      </c>
      <c r="BK30" s="6">
        <f t="shared" si="32"/>
        <v>-0.00010655542515174103</v>
      </c>
      <c r="BL30" s="1">
        <f t="shared" si="33"/>
        <v>-4.2619133342235995E-05</v>
      </c>
      <c r="BM30" s="5">
        <f t="shared" si="34"/>
        <v>-0.3260404974509851</v>
      </c>
      <c r="BN30" s="6">
        <f t="shared" si="35"/>
        <v>-7.103188890372666E-05</v>
      </c>
      <c r="BO30" s="1">
        <f t="shared" si="36"/>
        <v>-3.196321135894024E-05</v>
      </c>
      <c r="BP30" s="5">
        <f t="shared" si="37"/>
        <v>-0.43473614962489815</v>
      </c>
      <c r="BQ30" s="6">
        <f t="shared" si="38"/>
        <v>-5.3272018931567076E-05</v>
      </c>
      <c r="BT30" s="5">
        <f t="shared" si="43"/>
        <v>-0.09270716411765187</v>
      </c>
      <c r="BU30" s="24">
        <f t="shared" si="44"/>
        <v>-0.00024981103255018</v>
      </c>
      <c r="BV30" s="24"/>
      <c r="BW30" s="24"/>
      <c r="BX30" s="24"/>
      <c r="BY30" s="24"/>
      <c r="BZ30" s="24"/>
      <c r="CA30" s="6"/>
      <c r="CB30" s="6"/>
      <c r="CD30" s="5">
        <f aca="true" t="shared" si="46" ref="CD30:CD99">AJ30</f>
        <v>0.00026271985567171297</v>
      </c>
      <c r="CE30" s="24"/>
      <c r="CF30" s="24">
        <f aca="true" t="shared" si="47" ref="CF30:CF99">AK30</f>
        <v>7.857756001342129E-05</v>
      </c>
      <c r="CG30" s="24"/>
      <c r="CH30" s="24"/>
      <c r="CI30" s="24"/>
      <c r="CJ30" s="24"/>
      <c r="CK30" s="6"/>
      <c r="CL30" s="6"/>
    </row>
    <row r="31" spans="1:90" ht="13.5">
      <c r="A31" s="72" t="s">
        <v>6</v>
      </c>
      <c r="B31" s="76"/>
      <c r="C31" s="52">
        <f aca="true" t="shared" si="48" ref="C31:H31">C29/B/1000</f>
        <v>-0.05833333333333332</v>
      </c>
      <c r="D31" s="52">
        <f t="shared" si="48"/>
        <v>0.07333333333333335</v>
      </c>
      <c r="E31" s="52">
        <f t="shared" si="48"/>
        <v>0.20555555555555557</v>
      </c>
      <c r="F31" s="52">
        <f t="shared" si="48"/>
        <v>0.048192771084337345</v>
      </c>
      <c r="G31" s="52">
        <f t="shared" si="48"/>
        <v>0</v>
      </c>
      <c r="H31" s="52">
        <f t="shared" si="48"/>
        <v>0</v>
      </c>
      <c r="I31" s="67" t="s">
        <v>100</v>
      </c>
      <c r="W31" s="1">
        <v>9</v>
      </c>
      <c r="X31" s="1">
        <f t="shared" si="3"/>
        <v>0.9424777960769379</v>
      </c>
      <c r="Y31" s="5">
        <f t="shared" si="1"/>
        <v>0.17633557568774194</v>
      </c>
      <c r="Z31" s="24">
        <f t="shared" si="2"/>
        <v>0.2427050983124842</v>
      </c>
      <c r="AA31" s="6"/>
      <c r="AC31" s="1">
        <v>3</v>
      </c>
      <c r="AD31" s="1">
        <f t="shared" si="40"/>
        <v>0.525</v>
      </c>
      <c r="AE31" s="1">
        <f t="shared" si="41"/>
        <v>-100</v>
      </c>
      <c r="AF31" s="1">
        <f t="shared" si="5"/>
        <v>-0.5238065685917797</v>
      </c>
      <c r="AG31" s="1">
        <f t="shared" si="6"/>
        <v>0.00020988326162982296</v>
      </c>
      <c r="AH31" s="1">
        <f t="shared" si="7"/>
        <v>-0.5238065685917797</v>
      </c>
      <c r="AI31" s="1">
        <f t="shared" si="8"/>
        <v>0.00020988326162982296</v>
      </c>
      <c r="AJ31" s="1">
        <f t="shared" si="9"/>
        <v>0.0007028135727770684</v>
      </c>
      <c r="AK31" s="1">
        <f t="shared" si="10"/>
        <v>0.0002098832616298279</v>
      </c>
      <c r="AL31">
        <f t="shared" si="11"/>
        <v>-0.6139566186513127</v>
      </c>
      <c r="AM31">
        <f t="shared" si="12"/>
        <v>0.00020988326162987847</v>
      </c>
      <c r="AN31" s="1">
        <f t="shared" si="13"/>
        <v>-1.2286160508754025</v>
      </c>
      <c r="AO31" s="1">
        <f t="shared" si="14"/>
        <v>0.00020988326162990623</v>
      </c>
      <c r="AP31" s="1">
        <f t="shared" si="15"/>
        <v>-1.8432754830994926</v>
      </c>
      <c r="AQ31" s="1">
        <f t="shared" si="16"/>
        <v>0.00020988326162985071</v>
      </c>
      <c r="AR31" s="1">
        <f t="shared" si="17"/>
        <v>-2.457934915323582</v>
      </c>
      <c r="AS31" s="1">
        <f t="shared" si="18"/>
        <v>0.00020988326162996174</v>
      </c>
      <c r="AU31"/>
      <c r="AW31" s="1">
        <f t="shared" si="19"/>
        <v>-0.00040068848734386937</v>
      </c>
      <c r="AX31" s="5">
        <f t="shared" si="20"/>
        <v>-0.09262933846153963</v>
      </c>
      <c r="AY31" s="6">
        <f t="shared" si="42"/>
        <v>-0.0006678141455731156</v>
      </c>
      <c r="AZ31" s="1">
        <f t="shared" si="21"/>
        <v>-0.00040068848734386937</v>
      </c>
      <c r="BA31" s="5">
        <f t="shared" si="22"/>
        <v>-0.09262933846153963</v>
      </c>
      <c r="BB31" s="6">
        <f t="shared" si="23"/>
        <v>-0.0006678141455731156</v>
      </c>
      <c r="BC31" s="1">
        <f t="shared" si="24"/>
        <v>0.29863290886728877</v>
      </c>
      <c r="BD31" s="5">
        <f t="shared" si="25"/>
        <v>0.00012428472686616218</v>
      </c>
      <c r="BE31" s="6">
        <f t="shared" si="26"/>
        <v>0.49772151477881466</v>
      </c>
      <c r="BF31" s="1">
        <f t="shared" si="27"/>
        <v>-0.00034185356954198495</v>
      </c>
      <c r="BG31" s="5">
        <f t="shared" si="28"/>
        <v>-0.10857136744704685</v>
      </c>
      <c r="BH31" s="6">
        <f t="shared" si="29"/>
        <v>-0.0005697559492366416</v>
      </c>
      <c r="BI31" s="1">
        <f t="shared" si="30"/>
        <v>-0.0001708290083629968</v>
      </c>
      <c r="BJ31" s="5">
        <f t="shared" si="31"/>
        <v>-0.21726701962095987</v>
      </c>
      <c r="BK31" s="6">
        <f t="shared" si="32"/>
        <v>-0.000284715013938328</v>
      </c>
      <c r="BL31" s="1">
        <f t="shared" si="33"/>
        <v>-0.00011386429405382703</v>
      </c>
      <c r="BM31" s="5">
        <f t="shared" si="34"/>
        <v>-0.3259626717948729</v>
      </c>
      <c r="BN31" s="6">
        <f t="shared" si="35"/>
        <v>-0.00018977382342304507</v>
      </c>
      <c r="BO31" s="1">
        <f t="shared" si="36"/>
        <v>-8.539008104790726E-05</v>
      </c>
      <c r="BP31" s="5">
        <f t="shared" si="37"/>
        <v>-0.4346583239687859</v>
      </c>
      <c r="BQ31" s="6">
        <f t="shared" si="38"/>
        <v>-0.00014231680174651211</v>
      </c>
      <c r="BT31" s="5">
        <f t="shared" si="43"/>
        <v>-0.09262933846153963</v>
      </c>
      <c r="BU31" s="24">
        <f t="shared" si="44"/>
        <v>-0.0006678141455731156</v>
      </c>
      <c r="BV31" s="24"/>
      <c r="BW31" s="24"/>
      <c r="BX31" s="24"/>
      <c r="BY31" s="24"/>
      <c r="BZ31" s="24"/>
      <c r="CA31" s="6"/>
      <c r="CB31" s="6"/>
      <c r="CD31" s="5">
        <f t="shared" si="46"/>
        <v>0.0007028135727770684</v>
      </c>
      <c r="CE31" s="24"/>
      <c r="CF31" s="24">
        <f t="shared" si="47"/>
        <v>0.0002098832616298279</v>
      </c>
      <c r="CG31" s="24"/>
      <c r="CH31" s="24"/>
      <c r="CI31" s="24"/>
      <c r="CJ31" s="24"/>
      <c r="CK31" s="6"/>
      <c r="CL31" s="6"/>
    </row>
    <row r="32" spans="1:90" ht="14.25">
      <c r="A32" s="72" t="s">
        <v>52</v>
      </c>
      <c r="B32" s="76"/>
      <c r="C32" s="77">
        <f aca="true" t="shared" si="49" ref="C32:H32">procen($AJ27:$AS106,$B18:$B22,C27,C28)</f>
        <v>0.3647949067163371</v>
      </c>
      <c r="D32" s="77">
        <f t="shared" si="49"/>
        <v>0</v>
      </c>
      <c r="E32" s="77">
        <f t="shared" si="49"/>
        <v>0.2109075365519352</v>
      </c>
      <c r="F32" s="77">
        <f t="shared" si="49"/>
        <v>0</v>
      </c>
      <c r="G32" s="77">
        <f>procen($AJ27:$AS106,$B18:$B22,G27,G28)</f>
        <v>1.319337822704715</v>
      </c>
      <c r="H32" s="77">
        <f t="shared" si="49"/>
        <v>0</v>
      </c>
      <c r="I32" s="67" t="s">
        <v>102</v>
      </c>
      <c r="W32" s="1">
        <v>10</v>
      </c>
      <c r="X32" s="1">
        <f t="shared" si="3"/>
        <v>1.0471975511965976</v>
      </c>
      <c r="Y32" s="5">
        <f t="shared" si="1"/>
        <v>0.15000000000000002</v>
      </c>
      <c r="Z32" s="24">
        <f t="shared" si="2"/>
        <v>0.25980762113533157</v>
      </c>
      <c r="AA32" s="6"/>
      <c r="AC32" s="1">
        <v>4</v>
      </c>
      <c r="AD32" s="1">
        <f t="shared" si="40"/>
        <v>0.7000000000000001</v>
      </c>
      <c r="AE32" s="1">
        <f t="shared" si="41"/>
        <v>-100</v>
      </c>
      <c r="AF32" s="1">
        <f t="shared" si="5"/>
        <v>-0.5231098302425006</v>
      </c>
      <c r="AG32" s="1">
        <f t="shared" si="6"/>
        <v>0.0004173025213054793</v>
      </c>
      <c r="AH32" s="1">
        <f t="shared" si="7"/>
        <v>-0.5231098302425006</v>
      </c>
      <c r="AI32" s="1">
        <f t="shared" si="8"/>
        <v>0.0004173025213054793</v>
      </c>
      <c r="AJ32" s="1">
        <f t="shared" si="9"/>
        <v>0.0013995519220562649</v>
      </c>
      <c r="AK32" s="1">
        <f t="shared" si="10"/>
        <v>0.0004173025213054954</v>
      </c>
      <c r="AL32">
        <f t="shared" si="11"/>
        <v>-0.6132598803020335</v>
      </c>
      <c r="AM32">
        <f t="shared" si="12"/>
        <v>0.0004173025213055348</v>
      </c>
      <c r="AN32" s="1">
        <f t="shared" si="13"/>
        <v>-1.2279193125261234</v>
      </c>
      <c r="AO32" s="1">
        <f t="shared" si="14"/>
        <v>0.00041730252130550705</v>
      </c>
      <c r="AP32" s="1">
        <f t="shared" si="15"/>
        <v>-1.8425787447502133</v>
      </c>
      <c r="AQ32" s="1">
        <f t="shared" si="16"/>
        <v>0.00041730252130545153</v>
      </c>
      <c r="AR32" s="1">
        <f t="shared" si="17"/>
        <v>-2.457238176974303</v>
      </c>
      <c r="AS32" s="1">
        <f t="shared" si="18"/>
        <v>0.00041730252130556256</v>
      </c>
      <c r="AU32"/>
      <c r="AW32" s="1">
        <f t="shared" si="19"/>
        <v>-0.0007977340458542488</v>
      </c>
      <c r="AX32" s="5">
        <f t="shared" si="20"/>
        <v>-0.09250612807006246</v>
      </c>
      <c r="AY32" s="6">
        <f t="shared" si="42"/>
        <v>-0.0013295567430904147</v>
      </c>
      <c r="AZ32" s="1">
        <f t="shared" si="21"/>
        <v>-0.0007977340458542488</v>
      </c>
      <c r="BA32" s="5">
        <f t="shared" si="22"/>
        <v>-0.09250612807006246</v>
      </c>
      <c r="BB32" s="6">
        <f t="shared" si="23"/>
        <v>-0.0013295567430904147</v>
      </c>
      <c r="BC32" s="1">
        <f t="shared" si="24"/>
        <v>0.2981686600754202</v>
      </c>
      <c r="BD32" s="5">
        <f t="shared" si="25"/>
        <v>0.0002474951183433529</v>
      </c>
      <c r="BE32" s="6">
        <f t="shared" si="26"/>
        <v>0.496947766792367</v>
      </c>
      <c r="BF32" s="1">
        <f t="shared" si="27"/>
        <v>-0.000680466038476235</v>
      </c>
      <c r="BG32" s="5">
        <f t="shared" si="28"/>
        <v>-0.10844815705556965</v>
      </c>
      <c r="BH32" s="6">
        <f t="shared" si="29"/>
        <v>-0.0011341100641270585</v>
      </c>
      <c r="BI32" s="1">
        <f t="shared" si="30"/>
        <v>-0.0003398452300966063</v>
      </c>
      <c r="BJ32" s="5">
        <f t="shared" si="31"/>
        <v>-0.2171438092294827</v>
      </c>
      <c r="BK32" s="6">
        <f t="shared" si="32"/>
        <v>-0.0005664087168276772</v>
      </c>
      <c r="BL32" s="1">
        <f t="shared" si="33"/>
        <v>-0.00022647744227724856</v>
      </c>
      <c r="BM32" s="5">
        <f t="shared" si="34"/>
        <v>-0.3258394614033957</v>
      </c>
      <c r="BN32" s="6">
        <f t="shared" si="35"/>
        <v>-0.00037746240379541427</v>
      </c>
      <c r="BO32" s="1">
        <f t="shared" si="36"/>
        <v>-0.00016982583341571068</v>
      </c>
      <c r="BP32" s="5">
        <f t="shared" si="37"/>
        <v>-0.43453511357730873</v>
      </c>
      <c r="BQ32" s="6">
        <f t="shared" si="38"/>
        <v>-0.0002830430556928511</v>
      </c>
      <c r="BT32" s="5">
        <f t="shared" si="43"/>
        <v>-0.09250612807006246</v>
      </c>
      <c r="BU32" s="24">
        <f t="shared" si="44"/>
        <v>-0.0013295567430904147</v>
      </c>
      <c r="BV32" s="24"/>
      <c r="BW32" s="24"/>
      <c r="BX32" s="24"/>
      <c r="BY32" s="24"/>
      <c r="BZ32" s="24"/>
      <c r="CA32" s="6"/>
      <c r="CB32" s="6"/>
      <c r="CD32" s="5">
        <f t="shared" si="46"/>
        <v>0.0013995519220562649</v>
      </c>
      <c r="CE32" s="24"/>
      <c r="CF32" s="24">
        <f t="shared" si="47"/>
        <v>0.0004173025213054954</v>
      </c>
      <c r="CG32" s="24"/>
      <c r="CH32" s="24"/>
      <c r="CI32" s="24"/>
      <c r="CJ32" s="24"/>
      <c r="CK32" s="6"/>
      <c r="CL32" s="6"/>
    </row>
    <row r="33" spans="1:90" ht="14.25">
      <c r="A33" s="56" t="s">
        <v>84</v>
      </c>
      <c r="B33" s="56" t="s">
        <v>38</v>
      </c>
      <c r="C33" s="55">
        <f aca="true" t="shared" si="50" ref="C33:H33">C32*PI()*B*B/4*100</f>
        <v>10.314332991063166</v>
      </c>
      <c r="D33" s="55">
        <f t="shared" si="50"/>
        <v>0</v>
      </c>
      <c r="E33" s="55">
        <f t="shared" si="50"/>
        <v>5.963270106764522</v>
      </c>
      <c r="F33" s="55">
        <f t="shared" si="50"/>
        <v>0</v>
      </c>
      <c r="G33" s="55">
        <f t="shared" si="50"/>
        <v>37.303398102710574</v>
      </c>
      <c r="H33" s="55">
        <f t="shared" si="50"/>
        <v>0</v>
      </c>
      <c r="I33" s="67" t="s">
        <v>101</v>
      </c>
      <c r="W33" s="1">
        <v>11</v>
      </c>
      <c r="X33" s="1">
        <f t="shared" si="3"/>
        <v>1.1519173063162573</v>
      </c>
      <c r="Y33" s="5">
        <f t="shared" si="1"/>
        <v>0.1220209929227401</v>
      </c>
      <c r="Z33" s="24">
        <f t="shared" si="2"/>
        <v>0.27406363729278027</v>
      </c>
      <c r="AA33" s="6"/>
      <c r="AC33" s="1">
        <v>5</v>
      </c>
      <c r="AD33" s="1">
        <f t="shared" si="40"/>
        <v>0.875</v>
      </c>
      <c r="AE33" s="1">
        <f t="shared" si="41"/>
        <v>-100</v>
      </c>
      <c r="AF33" s="1">
        <f t="shared" si="5"/>
        <v>-0.5221394770784649</v>
      </c>
      <c r="AG33" s="1">
        <f t="shared" si="6"/>
        <v>0.0007055191396125315</v>
      </c>
      <c r="AH33" s="1">
        <f t="shared" si="7"/>
        <v>-0.5221394770784649</v>
      </c>
      <c r="AI33" s="1">
        <f t="shared" si="8"/>
        <v>0.0007055191396125315</v>
      </c>
      <c r="AJ33" s="1">
        <f t="shared" si="9"/>
        <v>0.002369905086091848</v>
      </c>
      <c r="AK33" s="1">
        <f t="shared" si="10"/>
        <v>0.0007055191396125393</v>
      </c>
      <c r="AL33">
        <f t="shared" si="11"/>
        <v>-0.6122895271379979</v>
      </c>
      <c r="AM33">
        <f t="shared" si="12"/>
        <v>0.0007055191396125593</v>
      </c>
      <c r="AN33" s="1">
        <f t="shared" si="13"/>
        <v>-1.2269489593620877</v>
      </c>
      <c r="AO33" s="1">
        <f t="shared" si="14"/>
        <v>0.000705519139612587</v>
      </c>
      <c r="AP33" s="1">
        <f t="shared" si="15"/>
        <v>-1.8416083915861778</v>
      </c>
      <c r="AQ33" s="1">
        <f t="shared" si="16"/>
        <v>0.000705519139612476</v>
      </c>
      <c r="AR33" s="1">
        <f t="shared" si="17"/>
        <v>-2.456267823810267</v>
      </c>
      <c r="AS33" s="1">
        <f t="shared" si="18"/>
        <v>0.0007055191396126981</v>
      </c>
      <c r="AU33"/>
      <c r="AW33" s="1">
        <f t="shared" si="19"/>
        <v>-0.0013512081935656997</v>
      </c>
      <c r="AX33" s="5">
        <f t="shared" si="20"/>
        <v>-0.09233453195606119</v>
      </c>
      <c r="AY33" s="6">
        <f t="shared" si="42"/>
        <v>-0.002252013655942833</v>
      </c>
      <c r="AZ33" s="1">
        <f t="shared" si="21"/>
        <v>-0.0013512081935656997</v>
      </c>
      <c r="BA33" s="5">
        <f t="shared" si="22"/>
        <v>-0.09233453195606119</v>
      </c>
      <c r="BB33" s="6">
        <f t="shared" si="23"/>
        <v>-0.002252013655942833</v>
      </c>
      <c r="BC33" s="1">
        <f t="shared" si="24"/>
        <v>0.29769932296149193</v>
      </c>
      <c r="BD33" s="5">
        <f t="shared" si="25"/>
        <v>0.00041909123234460153</v>
      </c>
      <c r="BE33" s="6">
        <f t="shared" si="26"/>
        <v>0.4961655382691532</v>
      </c>
      <c r="BF33" s="1">
        <f t="shared" si="27"/>
        <v>-0.0011522639345316603</v>
      </c>
      <c r="BG33" s="5">
        <f t="shared" si="28"/>
        <v>-0.1082765609415684</v>
      </c>
      <c r="BH33" s="6">
        <f t="shared" si="29"/>
        <v>-0.0019204398908861007</v>
      </c>
      <c r="BI33" s="1">
        <f t="shared" si="30"/>
        <v>-0.0005750191434038127</v>
      </c>
      <c r="BJ33" s="5">
        <f t="shared" si="31"/>
        <v>-0.21697221311548143</v>
      </c>
      <c r="BK33" s="6">
        <f t="shared" si="32"/>
        <v>-0.0009583652390063545</v>
      </c>
      <c r="BL33" s="1">
        <f t="shared" si="33"/>
        <v>-0.00038309943788039115</v>
      </c>
      <c r="BM33" s="5">
        <f t="shared" si="34"/>
        <v>-0.3256678652893945</v>
      </c>
      <c r="BN33" s="6">
        <f t="shared" si="35"/>
        <v>-0.0006384990631339853</v>
      </c>
      <c r="BO33" s="1">
        <f t="shared" si="36"/>
        <v>-0.00028723217100905013</v>
      </c>
      <c r="BP33" s="5">
        <f t="shared" si="37"/>
        <v>-0.4343635174633074</v>
      </c>
      <c r="BQ33" s="6">
        <f t="shared" si="38"/>
        <v>-0.00047872028501508355</v>
      </c>
      <c r="BT33" s="5">
        <f t="shared" si="43"/>
        <v>-0.09233453195606119</v>
      </c>
      <c r="BU33" s="24">
        <f t="shared" si="44"/>
        <v>-0.002252013655942833</v>
      </c>
      <c r="BV33" s="24"/>
      <c r="BW33" s="24"/>
      <c r="BX33" s="24"/>
      <c r="BY33" s="24"/>
      <c r="BZ33" s="24"/>
      <c r="CA33" s="6"/>
      <c r="CB33" s="6"/>
      <c r="CD33" s="5">
        <f t="shared" si="46"/>
        <v>0.002369905086091848</v>
      </c>
      <c r="CE33" s="24"/>
      <c r="CF33" s="24">
        <f t="shared" si="47"/>
        <v>0.0007055191396125393</v>
      </c>
      <c r="CG33" s="24"/>
      <c r="CH33" s="24"/>
      <c r="CI33" s="24"/>
      <c r="CJ33" s="24"/>
      <c r="CK33" s="6"/>
      <c r="CL33" s="6"/>
    </row>
    <row r="34" spans="23:90" ht="12">
      <c r="W34" s="1">
        <v>12</v>
      </c>
      <c r="X34" s="1">
        <f t="shared" si="3"/>
        <v>1.2566370614359172</v>
      </c>
      <c r="Y34" s="5">
        <f t="shared" si="1"/>
        <v>0.09270509831248423</v>
      </c>
      <c r="Z34" s="24">
        <f t="shared" si="2"/>
        <v>0.285316954888546</v>
      </c>
      <c r="AA34" s="6"/>
      <c r="AC34" s="1">
        <v>6</v>
      </c>
      <c r="AD34" s="1">
        <f t="shared" si="40"/>
        <v>1.05</v>
      </c>
      <c r="AE34" s="1">
        <f t="shared" si="41"/>
        <v>-100</v>
      </c>
      <c r="AF34" s="1">
        <f t="shared" si="5"/>
        <v>-0.5208886516374074</v>
      </c>
      <c r="AG34" s="1">
        <f t="shared" si="6"/>
        <v>0.0010761691871499501</v>
      </c>
      <c r="AH34" s="1">
        <f t="shared" si="7"/>
        <v>-0.5208886516374074</v>
      </c>
      <c r="AI34" s="1">
        <f t="shared" si="8"/>
        <v>0.0010761691871499501</v>
      </c>
      <c r="AJ34" s="1">
        <f t="shared" si="9"/>
        <v>0.0036207305271494477</v>
      </c>
      <c r="AK34" s="1">
        <f t="shared" si="10"/>
        <v>0.0010761691871499677</v>
      </c>
      <c r="AL34">
        <f t="shared" si="11"/>
        <v>-0.6110387016969403</v>
      </c>
      <c r="AM34">
        <f t="shared" si="12"/>
        <v>0.0010761691871500056</v>
      </c>
      <c r="AN34" s="1">
        <f t="shared" si="13"/>
        <v>-1.2256981339210302</v>
      </c>
      <c r="AO34" s="1">
        <f t="shared" si="14"/>
        <v>0.0010761691871499779</v>
      </c>
      <c r="AP34" s="1">
        <f t="shared" si="15"/>
        <v>-1.8403575661451201</v>
      </c>
      <c r="AQ34" s="1">
        <f t="shared" si="16"/>
        <v>0.0010761691871500334</v>
      </c>
      <c r="AR34" s="1">
        <f t="shared" si="17"/>
        <v>-2.4550169983692096</v>
      </c>
      <c r="AS34" s="1">
        <f t="shared" si="18"/>
        <v>0.0010761691871501444</v>
      </c>
      <c r="AU34"/>
      <c r="AW34" s="1">
        <f t="shared" si="19"/>
        <v>-0.0020660254044065364</v>
      </c>
      <c r="AX34" s="5">
        <f t="shared" si="20"/>
        <v>-0.09211333745396186</v>
      </c>
      <c r="AY34" s="6">
        <f t="shared" si="42"/>
        <v>-0.0034433756740108942</v>
      </c>
      <c r="AZ34" s="1">
        <f t="shared" si="21"/>
        <v>-0.0020660254044065364</v>
      </c>
      <c r="BA34" s="5">
        <f t="shared" si="22"/>
        <v>-0.09211333745396186</v>
      </c>
      <c r="BB34" s="6">
        <f t="shared" si="23"/>
        <v>-0.0034433756740108942</v>
      </c>
      <c r="BC34" s="1">
        <f t="shared" si="24"/>
        <v>0.2972243250582973</v>
      </c>
      <c r="BD34" s="5">
        <f t="shared" si="25"/>
        <v>0.000640285734443954</v>
      </c>
      <c r="BE34" s="6">
        <f t="shared" si="26"/>
        <v>0.49537387509716224</v>
      </c>
      <c r="BF34" s="1">
        <f t="shared" si="27"/>
        <v>-0.001761212807243359</v>
      </c>
      <c r="BG34" s="5">
        <f t="shared" si="28"/>
        <v>-0.10805536643946906</v>
      </c>
      <c r="BH34" s="6">
        <f t="shared" si="29"/>
        <v>-0.0029353546787389316</v>
      </c>
      <c r="BI34" s="1">
        <f t="shared" si="30"/>
        <v>-0.0008780050792011027</v>
      </c>
      <c r="BJ34" s="5">
        <f t="shared" si="31"/>
        <v>-0.21675101861338208</v>
      </c>
      <c r="BK34" s="6">
        <f t="shared" si="32"/>
        <v>-0.0014633417986685045</v>
      </c>
      <c r="BL34" s="1">
        <f t="shared" si="33"/>
        <v>-0.0005847609219789916</v>
      </c>
      <c r="BM34" s="5">
        <f t="shared" si="34"/>
        <v>-0.3254466707872951</v>
      </c>
      <c r="BN34" s="6">
        <f t="shared" si="35"/>
        <v>-0.0009746015366316526</v>
      </c>
      <c r="BO34" s="1">
        <f t="shared" si="36"/>
        <v>-0.00043835508587720967</v>
      </c>
      <c r="BP34" s="5">
        <f t="shared" si="37"/>
        <v>-0.4341423229612081</v>
      </c>
      <c r="BQ34" s="6">
        <f t="shared" si="38"/>
        <v>-0.0007305918097953494</v>
      </c>
      <c r="BT34" s="5">
        <f t="shared" si="43"/>
        <v>-0.09211333745396186</v>
      </c>
      <c r="BU34" s="24">
        <f t="shared" si="44"/>
        <v>-0.0034433756740108942</v>
      </c>
      <c r="BV34" s="24"/>
      <c r="BW34" s="24"/>
      <c r="BX34" s="24"/>
      <c r="BY34" s="24"/>
      <c r="BZ34" s="24"/>
      <c r="CA34" s="6"/>
      <c r="CB34" s="6"/>
      <c r="CD34" s="5">
        <f t="shared" si="46"/>
        <v>0.0036207305271494477</v>
      </c>
      <c r="CE34" s="24"/>
      <c r="CF34" s="24">
        <f t="shared" si="47"/>
        <v>0.0010761691871499677</v>
      </c>
      <c r="CG34" s="24"/>
      <c r="CH34" s="24"/>
      <c r="CI34" s="24"/>
      <c r="CJ34" s="24"/>
      <c r="CK34" s="6"/>
      <c r="CL34" s="6"/>
    </row>
    <row r="35" spans="23:90" ht="12">
      <c r="W35" s="1">
        <v>13</v>
      </c>
      <c r="X35" s="1">
        <f t="shared" si="3"/>
        <v>1.3613568165555772</v>
      </c>
      <c r="Y35" s="5">
        <f t="shared" si="1"/>
        <v>0.06237350724532777</v>
      </c>
      <c r="Z35" s="24">
        <f t="shared" si="2"/>
        <v>0.2934442802201417</v>
      </c>
      <c r="AA35" s="6"/>
      <c r="AC35" s="1">
        <v>7</v>
      </c>
      <c r="AD35" s="1">
        <f t="shared" si="40"/>
        <v>1.2249999999999999</v>
      </c>
      <c r="AE35" s="1">
        <f t="shared" si="41"/>
        <v>-100</v>
      </c>
      <c r="AF35" s="1">
        <f t="shared" si="5"/>
        <v>-0.5193582921825195</v>
      </c>
      <c r="AG35" s="1">
        <f t="shared" si="6"/>
        <v>0.0015285500241340733</v>
      </c>
      <c r="AH35" s="1">
        <f t="shared" si="7"/>
        <v>-0.5193582921825195</v>
      </c>
      <c r="AI35" s="1">
        <f t="shared" si="8"/>
        <v>0.0015285500241340733</v>
      </c>
      <c r="AJ35" s="1">
        <f t="shared" si="9"/>
        <v>0.0051510899820373275</v>
      </c>
      <c r="AK35" s="1">
        <f t="shared" si="10"/>
        <v>0.0015285500241340934</v>
      </c>
      <c r="AL35">
        <f t="shared" si="11"/>
        <v>-0.6095083422420524</v>
      </c>
      <c r="AM35">
        <f t="shared" si="12"/>
        <v>0.0015285500241341288</v>
      </c>
      <c r="AN35" s="1">
        <f t="shared" si="13"/>
        <v>-1.2241677744661423</v>
      </c>
      <c r="AO35" s="1">
        <f t="shared" si="14"/>
        <v>0.0015285500241341565</v>
      </c>
      <c r="AP35" s="1">
        <f t="shared" si="15"/>
        <v>-1.8388272066902323</v>
      </c>
      <c r="AQ35" s="1">
        <f t="shared" si="16"/>
        <v>0.001528550024134101</v>
      </c>
      <c r="AR35" s="1">
        <f t="shared" si="17"/>
        <v>-2.4534866389143217</v>
      </c>
      <c r="AS35" s="1">
        <f t="shared" si="18"/>
        <v>0.001528550024134212</v>
      </c>
      <c r="AU35"/>
      <c r="AW35" s="1">
        <f t="shared" si="19"/>
        <v>-0.0029431512833088466</v>
      </c>
      <c r="AX35" s="5">
        <f t="shared" si="20"/>
        <v>-0.09184271048512538</v>
      </c>
      <c r="AY35" s="6">
        <f t="shared" si="42"/>
        <v>-0.004905252138848078</v>
      </c>
      <c r="AZ35" s="1">
        <f t="shared" si="21"/>
        <v>-0.0029431512833088466</v>
      </c>
      <c r="BA35" s="5">
        <f t="shared" si="22"/>
        <v>-0.09184271048512538</v>
      </c>
      <c r="BB35" s="6">
        <f t="shared" si="23"/>
        <v>-0.004905252138848078</v>
      </c>
      <c r="BC35" s="1">
        <f t="shared" si="24"/>
        <v>0.2967430251586346</v>
      </c>
      <c r="BD35" s="5">
        <f t="shared" si="25"/>
        <v>0.0009109127032804256</v>
      </c>
      <c r="BE35" s="6">
        <f t="shared" si="26"/>
        <v>0.49457170859772437</v>
      </c>
      <c r="BF35" s="1">
        <f t="shared" si="27"/>
        <v>-0.0025078410223417415</v>
      </c>
      <c r="BG35" s="5">
        <f t="shared" si="28"/>
        <v>-0.10778473947063258</v>
      </c>
      <c r="BH35" s="6">
        <f t="shared" si="29"/>
        <v>-0.004179735037236236</v>
      </c>
      <c r="BI35" s="1">
        <f t="shared" si="30"/>
        <v>-0.001248644226728444</v>
      </c>
      <c r="BJ35" s="5">
        <f t="shared" si="31"/>
        <v>-0.2164803916445456</v>
      </c>
      <c r="BK35" s="6">
        <f t="shared" si="32"/>
        <v>-0.0020810737112140734</v>
      </c>
      <c r="BL35" s="1">
        <f t="shared" si="33"/>
        <v>-0.0008312635459018416</v>
      </c>
      <c r="BM35" s="5">
        <f t="shared" si="34"/>
        <v>-0.32517604381845866</v>
      </c>
      <c r="BN35" s="6">
        <f t="shared" si="35"/>
        <v>-0.0013854392431697361</v>
      </c>
      <c r="BO35" s="1">
        <f t="shared" si="36"/>
        <v>-0.0006230113504146091</v>
      </c>
      <c r="BP35" s="5">
        <f t="shared" si="37"/>
        <v>-0.43387169599237163</v>
      </c>
      <c r="BQ35" s="6">
        <f t="shared" si="38"/>
        <v>-0.0010383522506910152</v>
      </c>
      <c r="BT35" s="5">
        <f t="shared" si="43"/>
        <v>-0.09184271048512538</v>
      </c>
      <c r="BU35" s="24">
        <f t="shared" si="44"/>
        <v>-0.004905252138848078</v>
      </c>
      <c r="BV35" s="24"/>
      <c r="BW35" s="24"/>
      <c r="BX35" s="24"/>
      <c r="BY35" s="24"/>
      <c r="BZ35" s="24"/>
      <c r="CA35" s="6"/>
      <c r="CB35" s="6"/>
      <c r="CD35" s="5">
        <f t="shared" si="46"/>
        <v>0.0051510899820373275</v>
      </c>
      <c r="CE35" s="24"/>
      <c r="CF35" s="24">
        <f t="shared" si="47"/>
        <v>0.0015285500241340934</v>
      </c>
      <c r="CG35" s="24"/>
      <c r="CH35" s="24"/>
      <c r="CI35" s="24"/>
      <c r="CJ35" s="24"/>
      <c r="CK35" s="6"/>
      <c r="CL35" s="6"/>
    </row>
    <row r="36" spans="23:90" ht="12">
      <c r="W36" s="1">
        <v>14</v>
      </c>
      <c r="X36" s="1">
        <f t="shared" si="3"/>
        <v>1.4660765716752369</v>
      </c>
      <c r="Y36" s="5">
        <f t="shared" si="1"/>
        <v>0.03135853898029604</v>
      </c>
      <c r="Z36" s="24">
        <f t="shared" si="2"/>
        <v>0.298356568610482</v>
      </c>
      <c r="AA36" s="6"/>
      <c r="AC36" s="1">
        <v>8</v>
      </c>
      <c r="AD36" s="1">
        <f t="shared" si="40"/>
        <v>1.4000000000000001</v>
      </c>
      <c r="AE36" s="1">
        <f t="shared" si="41"/>
        <v>-100</v>
      </c>
      <c r="AF36" s="1">
        <f t="shared" si="5"/>
        <v>-0.5175556910403092</v>
      </c>
      <c r="AG36" s="1">
        <f t="shared" si="6"/>
        <v>0.002060063695476011</v>
      </c>
      <c r="AH36" s="1">
        <f t="shared" si="7"/>
        <v>-0.5175556910403092</v>
      </c>
      <c r="AI36" s="1">
        <f t="shared" si="8"/>
        <v>0.002060063695476011</v>
      </c>
      <c r="AJ36" s="1">
        <f t="shared" si="9"/>
        <v>0.006953691124247572</v>
      </c>
      <c r="AK36" s="1">
        <f t="shared" si="10"/>
        <v>0.0020600636954760205</v>
      </c>
      <c r="AL36">
        <f t="shared" si="11"/>
        <v>-0.6077057410998422</v>
      </c>
      <c r="AM36">
        <f t="shared" si="12"/>
        <v>0.0020600636954760387</v>
      </c>
      <c r="AN36" s="1">
        <f t="shared" si="13"/>
        <v>-1.222365173323932</v>
      </c>
      <c r="AO36" s="1">
        <f t="shared" si="14"/>
        <v>0.0020600636954760665</v>
      </c>
      <c r="AP36" s="1">
        <f t="shared" si="15"/>
        <v>-1.837024605548022</v>
      </c>
      <c r="AQ36" s="1">
        <f t="shared" si="16"/>
        <v>0.0020600636954760665</v>
      </c>
      <c r="AR36" s="1">
        <f t="shared" si="17"/>
        <v>-2.4516840377721114</v>
      </c>
      <c r="AS36" s="1">
        <f t="shared" si="18"/>
        <v>0.0020600636954761775</v>
      </c>
      <c r="AU36"/>
      <c r="AW36" s="1">
        <f t="shared" si="19"/>
        <v>-0.003980371061779254</v>
      </c>
      <c r="AX36" s="5">
        <f t="shared" si="20"/>
        <v>-0.09152394061600776</v>
      </c>
      <c r="AY36" s="6">
        <f t="shared" si="42"/>
        <v>-0.006633951769632091</v>
      </c>
      <c r="AZ36" s="1">
        <f t="shared" si="21"/>
        <v>-0.003980371061779254</v>
      </c>
      <c r="BA36" s="5">
        <f t="shared" si="22"/>
        <v>-0.09152394061600776</v>
      </c>
      <c r="BB36" s="6">
        <f t="shared" si="23"/>
        <v>-0.006633951769632091</v>
      </c>
      <c r="BC36" s="1">
        <f t="shared" si="24"/>
        <v>0.2962547025266284</v>
      </c>
      <c r="BD36" s="5">
        <f t="shared" si="25"/>
        <v>0.0012296825723980445</v>
      </c>
      <c r="BE36" s="6">
        <f t="shared" si="26"/>
        <v>0.4937578375443807</v>
      </c>
      <c r="BF36" s="1">
        <f t="shared" si="27"/>
        <v>-0.0033899032971906437</v>
      </c>
      <c r="BG36" s="5">
        <f t="shared" si="28"/>
        <v>-0.10746596960151497</v>
      </c>
      <c r="BH36" s="6">
        <f t="shared" si="29"/>
        <v>-0.005649838828651073</v>
      </c>
      <c r="BI36" s="1">
        <f t="shared" si="30"/>
        <v>-0.0016853095461434099</v>
      </c>
      <c r="BJ36" s="5">
        <f t="shared" si="31"/>
        <v>-0.216161621775428</v>
      </c>
      <c r="BK36" s="6">
        <f t="shared" si="32"/>
        <v>-0.0028088492435723498</v>
      </c>
      <c r="BL36" s="1">
        <f t="shared" si="33"/>
        <v>-0.0011214132294442008</v>
      </c>
      <c r="BM36" s="5">
        <f t="shared" si="34"/>
        <v>-0.324857273949341</v>
      </c>
      <c r="BN36" s="6">
        <f t="shared" si="35"/>
        <v>-0.001869022049073668</v>
      </c>
      <c r="BO36" s="1">
        <f t="shared" si="36"/>
        <v>-0.0008402647583202417</v>
      </c>
      <c r="BP36" s="5">
        <f t="shared" si="37"/>
        <v>-0.43355292612325397</v>
      </c>
      <c r="BQ36" s="6">
        <f t="shared" si="38"/>
        <v>-0.0014004412638670696</v>
      </c>
      <c r="BT36" s="5">
        <f t="shared" si="43"/>
        <v>-0.09152394061600776</v>
      </c>
      <c r="BU36" s="24">
        <f t="shared" si="44"/>
        <v>-0.006633951769632091</v>
      </c>
      <c r="BV36" s="24"/>
      <c r="BW36" s="24"/>
      <c r="BX36" s="24"/>
      <c r="BY36" s="24"/>
      <c r="BZ36" s="24"/>
      <c r="CA36" s="6"/>
      <c r="CB36" s="6"/>
      <c r="CD36" s="5">
        <f t="shared" si="46"/>
        <v>0.006953691124247572</v>
      </c>
      <c r="CE36" s="24"/>
      <c r="CF36" s="24">
        <f t="shared" si="47"/>
        <v>0.0020600636954760205</v>
      </c>
      <c r="CG36" s="24"/>
      <c r="CH36" s="24"/>
      <c r="CI36" s="24"/>
      <c r="CJ36" s="24"/>
      <c r="CK36" s="6"/>
      <c r="CL36" s="6"/>
    </row>
    <row r="37" spans="23:90" ht="12">
      <c r="W37" s="1">
        <v>15</v>
      </c>
      <c r="X37" s="1">
        <f t="shared" si="3"/>
        <v>1.5707963267948963</v>
      </c>
      <c r="Y37" s="5">
        <f t="shared" si="1"/>
        <v>8.499060830113869E-17</v>
      </c>
      <c r="Z37" s="24">
        <f t="shared" si="2"/>
        <v>0.3</v>
      </c>
      <c r="AA37" s="6"/>
      <c r="AC37" s="1">
        <v>9</v>
      </c>
      <c r="AD37" s="1">
        <f t="shared" si="40"/>
        <v>1.575</v>
      </c>
      <c r="AE37" s="1">
        <f t="shared" si="41"/>
        <v>-100</v>
      </c>
      <c r="AF37" s="1">
        <f t="shared" si="5"/>
        <v>-0.5154935067576197</v>
      </c>
      <c r="AG37" s="1">
        <f t="shared" si="6"/>
        <v>0.0026665221833583608</v>
      </c>
      <c r="AH37" s="1">
        <f t="shared" si="7"/>
        <v>-0.5154935067576197</v>
      </c>
      <c r="AI37" s="1">
        <f t="shared" si="8"/>
        <v>0.0026665221833583608</v>
      </c>
      <c r="AJ37" s="1">
        <f t="shared" si="9"/>
        <v>0.009015875406937024</v>
      </c>
      <c r="AK37" s="1">
        <f t="shared" si="10"/>
        <v>0.002666522183358363</v>
      </c>
      <c r="AL37">
        <f t="shared" si="11"/>
        <v>-0.6056435568171528</v>
      </c>
      <c r="AM37">
        <f t="shared" si="12"/>
        <v>0.0026665221833583885</v>
      </c>
      <c r="AN37" s="1">
        <f t="shared" si="13"/>
        <v>-1.2203029890412425</v>
      </c>
      <c r="AO37" s="1">
        <f t="shared" si="14"/>
        <v>0.002666522183358444</v>
      </c>
      <c r="AP37" s="1">
        <f t="shared" si="15"/>
        <v>-1.8349624212653326</v>
      </c>
      <c r="AQ37" s="1">
        <f t="shared" si="16"/>
        <v>0.0026665221833582775</v>
      </c>
      <c r="AR37" s="1">
        <f t="shared" si="17"/>
        <v>-2.4496218534894223</v>
      </c>
      <c r="AS37" s="1">
        <f t="shared" si="18"/>
        <v>0.0026665221833584996</v>
      </c>
      <c r="AU37"/>
      <c r="AW37" s="1">
        <f t="shared" si="19"/>
        <v>-0.0051727561034287375</v>
      </c>
      <c r="AX37" s="5">
        <f t="shared" si="20"/>
        <v>-0.09115926636916727</v>
      </c>
      <c r="AY37" s="6">
        <f t="shared" si="42"/>
        <v>-0.00862126017238123</v>
      </c>
      <c r="AZ37" s="1">
        <f t="shared" si="21"/>
        <v>-0.0051727561034287375</v>
      </c>
      <c r="BA37" s="5">
        <f t="shared" si="22"/>
        <v>-0.09115926636916727</v>
      </c>
      <c r="BB37" s="6">
        <f t="shared" si="23"/>
        <v>-0.00862126017238123</v>
      </c>
      <c r="BC37" s="1">
        <f t="shared" si="24"/>
        <v>0.2957585440130061</v>
      </c>
      <c r="BD37" s="5">
        <f t="shared" si="25"/>
        <v>0.0015943568192385341</v>
      </c>
      <c r="BE37" s="6">
        <f t="shared" si="26"/>
        <v>0.49293090668834355</v>
      </c>
      <c r="BF37" s="1">
        <f t="shared" si="27"/>
        <v>-0.004402791300830146</v>
      </c>
      <c r="BG37" s="5">
        <f t="shared" si="28"/>
        <v>-0.10710129535467448</v>
      </c>
      <c r="BH37" s="6">
        <f t="shared" si="29"/>
        <v>-0.007337985501383577</v>
      </c>
      <c r="BI37" s="1">
        <f t="shared" si="30"/>
        <v>-0.002185131239786158</v>
      </c>
      <c r="BJ37" s="5">
        <f t="shared" si="31"/>
        <v>-0.21579694752858747</v>
      </c>
      <c r="BK37" s="6">
        <f t="shared" si="32"/>
        <v>-0.0036418853996435965</v>
      </c>
      <c r="BL37" s="1">
        <f t="shared" si="33"/>
        <v>-0.0014531753634058225</v>
      </c>
      <c r="BM37" s="5">
        <f t="shared" si="34"/>
        <v>-0.32449259970250055</v>
      </c>
      <c r="BN37" s="6">
        <f t="shared" si="35"/>
        <v>-0.0024219589390097043</v>
      </c>
      <c r="BO37" s="1">
        <f t="shared" si="36"/>
        <v>-0.0010885444133183692</v>
      </c>
      <c r="BP37" s="5">
        <f t="shared" si="37"/>
        <v>-0.4331882518764136</v>
      </c>
      <c r="BQ37" s="6">
        <f t="shared" si="38"/>
        <v>-0.0018142406888639487</v>
      </c>
      <c r="BT37" s="85">
        <f t="shared" si="43"/>
        <v>-0.09115926636916727</v>
      </c>
      <c r="BU37" s="86">
        <f t="shared" si="44"/>
        <v>-0.00862126017238123</v>
      </c>
      <c r="BV37" s="24"/>
      <c r="BW37" s="24"/>
      <c r="BX37" s="24"/>
      <c r="BY37" s="24"/>
      <c r="BZ37" s="24"/>
      <c r="CA37" s="6"/>
      <c r="CB37" s="6"/>
      <c r="CD37" s="5">
        <f t="shared" si="46"/>
        <v>0.009015875406937024</v>
      </c>
      <c r="CE37" s="24"/>
      <c r="CF37" s="24">
        <f t="shared" si="47"/>
        <v>0.002666522183358363</v>
      </c>
      <c r="CG37" s="24"/>
      <c r="CH37" s="24"/>
      <c r="CI37" s="24"/>
      <c r="CJ37" s="24"/>
      <c r="CK37" s="6"/>
      <c r="CL37" s="6"/>
    </row>
    <row r="38" spans="23:90" ht="12">
      <c r="W38" s="1">
        <v>16</v>
      </c>
      <c r="X38" s="1">
        <f t="shared" si="3"/>
        <v>1.6755160819145563</v>
      </c>
      <c r="Y38" s="5">
        <f t="shared" si="1"/>
        <v>-0.031358538980295995</v>
      </c>
      <c r="Z38" s="24">
        <f t="shared" si="2"/>
        <v>0.298356568610482</v>
      </c>
      <c r="AA38" s="6"/>
      <c r="AC38" s="1">
        <v>10</v>
      </c>
      <c r="AD38" s="1">
        <f t="shared" si="40"/>
        <v>1.75</v>
      </c>
      <c r="AE38" s="1">
        <f t="shared" si="41"/>
        <v>-100</v>
      </c>
      <c r="AF38" s="1">
        <f t="shared" si="5"/>
        <v>-0.513189041963608</v>
      </c>
      <c r="AG38" s="1">
        <f t="shared" si="6"/>
        <v>0.0033423715211276794</v>
      </c>
      <c r="AH38" s="1">
        <f t="shared" si="7"/>
        <v>-0.513189041963608</v>
      </c>
      <c r="AI38" s="1">
        <f t="shared" si="8"/>
        <v>0.0033423715211276794</v>
      </c>
      <c r="AJ38" s="1">
        <f t="shared" si="9"/>
        <v>0.011320340200948676</v>
      </c>
      <c r="AK38" s="1">
        <f t="shared" si="10"/>
        <v>0.003342371521127691</v>
      </c>
      <c r="AL38">
        <f t="shared" si="11"/>
        <v>-0.6033390920231411</v>
      </c>
      <c r="AM38">
        <f t="shared" si="12"/>
        <v>0.003342371521127735</v>
      </c>
      <c r="AN38" s="1">
        <f t="shared" si="13"/>
        <v>-1.2179985242472309</v>
      </c>
      <c r="AO38" s="1">
        <f t="shared" si="14"/>
        <v>0.0033423715211277627</v>
      </c>
      <c r="AP38" s="1">
        <f t="shared" si="15"/>
        <v>-1.832657956471321</v>
      </c>
      <c r="AQ38" s="1">
        <f t="shared" si="16"/>
        <v>0.003342371521127707</v>
      </c>
      <c r="AR38" s="1">
        <f t="shared" si="17"/>
        <v>-2.4473173886954105</v>
      </c>
      <c r="AS38" s="1">
        <f t="shared" si="18"/>
        <v>0.003342371521127818</v>
      </c>
      <c r="AU38"/>
      <c r="AW38" s="1">
        <f aca="true" t="shared" si="51" ref="AW38:AW46">excen(AF38,AG38,B)</f>
        <v>-0.0065129440572986716</v>
      </c>
      <c r="AX38" s="5">
        <f t="shared" si="20"/>
        <v>-0.09075174752122481</v>
      </c>
      <c r="AY38" s="6">
        <f aca="true" t="shared" si="52" ref="AY38:AY46">AW38/B$5</f>
        <v>-0.010854906762164452</v>
      </c>
      <c r="AZ38" s="1">
        <f aca="true" t="shared" si="53" ref="AZ38:AZ46">excen(AH38,AI38,B)</f>
        <v>-0.0065129440572986716</v>
      </c>
      <c r="BA38" s="5">
        <f t="shared" si="22"/>
        <v>-0.09075174752122481</v>
      </c>
      <c r="BB38" s="6">
        <f aca="true" t="shared" si="54" ref="BB38:BB46">AZ38/$B$5</f>
        <v>-0.010854906762164452</v>
      </c>
      <c r="BC38" s="1">
        <f aca="true" t="shared" si="55" ref="BC38:BC46">excen(AJ38,AK38,B)</f>
        <v>0.2952536285833169</v>
      </c>
      <c r="BD38" s="5">
        <f t="shared" si="25"/>
        <v>0.0020018756671809795</v>
      </c>
      <c r="BE38" s="6">
        <f aca="true" t="shared" si="56" ref="BE38:BE46">BC38/$B$5</f>
        <v>0.49208938097219485</v>
      </c>
      <c r="BF38" s="1">
        <f aca="true" t="shared" si="57" ref="BF38:BF46">excen(AL38,AM38,B)</f>
        <v>-0.0055397894240864776</v>
      </c>
      <c r="BG38" s="5">
        <f t="shared" si="28"/>
        <v>-0.10669377650673202</v>
      </c>
      <c r="BH38" s="6">
        <f aca="true" t="shared" si="58" ref="BH38:BH46">BF38/$B$5</f>
        <v>-0.009232982373477463</v>
      </c>
      <c r="BI38" s="1">
        <f aca="true" t="shared" si="59" ref="BI38:BI46">excen(AN38,AO38,B)</f>
        <v>-0.0027441507149554836</v>
      </c>
      <c r="BJ38" s="5">
        <f t="shared" si="31"/>
        <v>-0.21538942868064503</v>
      </c>
      <c r="BK38" s="6">
        <f aca="true" t="shared" si="60" ref="BK38:BK46">BI38/$B$5</f>
        <v>-0.004573584524925806</v>
      </c>
      <c r="BL38" s="1">
        <f aca="true" t="shared" si="61" ref="BL38:BL46">excen(AP38,AQ38,B)</f>
        <v>-0.0018237835976568448</v>
      </c>
      <c r="BM38" s="5">
        <f t="shared" si="34"/>
        <v>-0.3240850808545581</v>
      </c>
      <c r="BN38" s="6">
        <f aca="true" t="shared" si="62" ref="BN38:BN46">BL38/$B$5</f>
        <v>-0.003039639329428075</v>
      </c>
      <c r="BO38" s="1">
        <f aca="true" t="shared" si="63" ref="BO38:BO46">excen(AR38,AS38,B)</f>
        <v>-0.001365728669508426</v>
      </c>
      <c r="BP38" s="5">
        <f t="shared" si="37"/>
        <v>-0.4327807330284711</v>
      </c>
      <c r="BQ38" s="6">
        <f aca="true" t="shared" si="64" ref="BQ38:BQ46">BO38/$B$5</f>
        <v>-0.00227621444918071</v>
      </c>
      <c r="BT38" s="5">
        <f aca="true" t="shared" si="65" ref="BT38:BT47">BA48</f>
        <v>-0.08505090825489224</v>
      </c>
      <c r="BU38" s="24">
        <f aca="true" t="shared" si="66" ref="BU38:BU47">BB48</f>
        <v>-0.043738552969684485</v>
      </c>
      <c r="BV38" s="24"/>
      <c r="BW38" s="24"/>
      <c r="BX38" s="24"/>
      <c r="BY38" s="24"/>
      <c r="BZ38" s="24"/>
      <c r="CA38" s="6"/>
      <c r="CB38" s="6"/>
      <c r="CD38" s="5">
        <f t="shared" si="46"/>
        <v>0.011320340200948676</v>
      </c>
      <c r="CE38" s="24"/>
      <c r="CF38" s="24">
        <f t="shared" si="47"/>
        <v>0.003342371521127691</v>
      </c>
      <c r="CG38" s="24"/>
      <c r="CH38" s="24"/>
      <c r="CI38" s="24"/>
      <c r="CJ38" s="24"/>
      <c r="CK38" s="6"/>
      <c r="CL38" s="6"/>
    </row>
    <row r="39" spans="23:90" ht="12">
      <c r="W39" s="1">
        <v>17</v>
      </c>
      <c r="X39" s="1">
        <f t="shared" si="3"/>
        <v>1.7802358370342162</v>
      </c>
      <c r="Y39" s="5">
        <f t="shared" si="1"/>
        <v>-0.0623735072453278</v>
      </c>
      <c r="Z39" s="24">
        <f t="shared" si="2"/>
        <v>0.2934442802201417</v>
      </c>
      <c r="AA39" s="6"/>
      <c r="AC39" s="1">
        <v>11</v>
      </c>
      <c r="AD39" s="1">
        <f t="shared" si="40"/>
        <v>1.9250000000000003</v>
      </c>
      <c r="AE39" s="1">
        <f t="shared" si="41"/>
        <v>-100</v>
      </c>
      <c r="AF39" s="1">
        <f t="shared" si="5"/>
        <v>-0.5106636903010052</v>
      </c>
      <c r="AG39" s="1">
        <f t="shared" si="6"/>
        <v>0.004080864109119092</v>
      </c>
      <c r="AH39" s="1">
        <f t="shared" si="7"/>
        <v>-0.5106636903010052</v>
      </c>
      <c r="AI39" s="1">
        <f t="shared" si="8"/>
        <v>0.004080864109119092</v>
      </c>
      <c r="AJ39" s="1">
        <f t="shared" si="9"/>
        <v>0.013845691863551557</v>
      </c>
      <c r="AK39" s="1">
        <f t="shared" si="10"/>
        <v>0.0040808641091191</v>
      </c>
      <c r="AL39">
        <f t="shared" si="11"/>
        <v>-0.6008137403605383</v>
      </c>
      <c r="AM39">
        <f t="shared" si="12"/>
        <v>0.00408086410911912</v>
      </c>
      <c r="AN39" s="1">
        <f t="shared" si="13"/>
        <v>-1.215473172584628</v>
      </c>
      <c r="AO39" s="1">
        <f t="shared" si="14"/>
        <v>0.0040808641091191755</v>
      </c>
      <c r="AP39" s="1">
        <f t="shared" si="15"/>
        <v>-1.830132604808718</v>
      </c>
      <c r="AQ39" s="1">
        <f t="shared" si="16"/>
        <v>0.004080864109119009</v>
      </c>
      <c r="AR39" s="1">
        <f t="shared" si="17"/>
        <v>-2.4447920370328076</v>
      </c>
      <c r="AS39" s="1">
        <f t="shared" si="18"/>
        <v>0.00408086410911912</v>
      </c>
      <c r="AU39"/>
      <c r="AW39" s="1">
        <f t="shared" si="51"/>
        <v>-0.007991294831856306</v>
      </c>
      <c r="AX39" s="5">
        <f t="shared" si="20"/>
        <v>-0.0903051672988375</v>
      </c>
      <c r="AY39" s="6">
        <f t="shared" si="52"/>
        <v>-0.01331882471976051</v>
      </c>
      <c r="AZ39" s="1">
        <f t="shared" si="53"/>
        <v>-0.007991294831856306</v>
      </c>
      <c r="BA39" s="5">
        <f t="shared" si="22"/>
        <v>-0.0903051672988375</v>
      </c>
      <c r="BB39" s="6">
        <f t="shared" si="54"/>
        <v>-0.01331882471976051</v>
      </c>
      <c r="BC39" s="1">
        <f t="shared" si="55"/>
        <v>0.29473890863206875</v>
      </c>
      <c r="BD39" s="5">
        <f t="shared" si="25"/>
        <v>0.002448455889568296</v>
      </c>
      <c r="BE39" s="6">
        <f t="shared" si="56"/>
        <v>0.49123151438678125</v>
      </c>
      <c r="BF39" s="1">
        <f t="shared" si="57"/>
        <v>-0.006792228331313232</v>
      </c>
      <c r="BG39" s="5">
        <f t="shared" si="28"/>
        <v>-0.10624719628434472</v>
      </c>
      <c r="BH39" s="6">
        <f t="shared" si="58"/>
        <v>-0.01132038055218872</v>
      </c>
      <c r="BI39" s="1">
        <f t="shared" si="59"/>
        <v>-0.0033574283671283936</v>
      </c>
      <c r="BJ39" s="5">
        <f t="shared" si="31"/>
        <v>-0.21494284845825773</v>
      </c>
      <c r="BK39" s="6">
        <f t="shared" si="60"/>
        <v>-0.00559571394521399</v>
      </c>
      <c r="BL39" s="1">
        <f t="shared" si="61"/>
        <v>-0.0022298188111596062</v>
      </c>
      <c r="BM39" s="5">
        <f t="shared" si="34"/>
        <v>-0.3236385006321708</v>
      </c>
      <c r="BN39" s="6">
        <f t="shared" si="62"/>
        <v>-0.0037163646852660104</v>
      </c>
      <c r="BO39" s="1">
        <f t="shared" si="63"/>
        <v>-0.0016692070520942872</v>
      </c>
      <c r="BP39" s="5">
        <f t="shared" si="37"/>
        <v>-0.4323341528060837</v>
      </c>
      <c r="BQ39" s="6">
        <f t="shared" si="64"/>
        <v>-0.002782011753490479</v>
      </c>
      <c r="BT39" s="5">
        <f t="shared" si="65"/>
        <v>-0.08505090825489224</v>
      </c>
      <c r="BU39" s="24">
        <f t="shared" si="66"/>
        <v>-0.043738552969684485</v>
      </c>
      <c r="BV39" s="24"/>
      <c r="BW39" s="24"/>
      <c r="BX39" s="24"/>
      <c r="BY39" s="24"/>
      <c r="BZ39" s="24"/>
      <c r="CA39" s="6"/>
      <c r="CB39" s="6"/>
      <c r="CD39" s="5">
        <f t="shared" si="46"/>
        <v>0.013845691863551557</v>
      </c>
      <c r="CE39" s="24"/>
      <c r="CF39" s="24">
        <f t="shared" si="47"/>
        <v>0.0040808641091191</v>
      </c>
      <c r="CG39" s="24"/>
      <c r="CH39" s="24"/>
      <c r="CI39" s="24"/>
      <c r="CJ39" s="24"/>
      <c r="CK39" s="6"/>
      <c r="CL39" s="6"/>
    </row>
    <row r="40" spans="23:90" ht="12">
      <c r="W40" s="1">
        <v>18</v>
      </c>
      <c r="X40" s="1">
        <f t="shared" si="3"/>
        <v>1.8849555921538759</v>
      </c>
      <c r="Y40" s="5">
        <f t="shared" si="1"/>
        <v>-0.0927050983124842</v>
      </c>
      <c r="Z40" s="24">
        <f t="shared" si="2"/>
        <v>0.2853169548885461</v>
      </c>
      <c r="AA40" s="6"/>
      <c r="AC40" s="1">
        <v>12</v>
      </c>
      <c r="AD40" s="1">
        <f t="shared" si="40"/>
        <v>2.1</v>
      </c>
      <c r="AE40" s="1">
        <f t="shared" si="41"/>
        <v>-100</v>
      </c>
      <c r="AF40" s="1">
        <f t="shared" si="5"/>
        <v>-0.5079423384916251</v>
      </c>
      <c r="AG40" s="1">
        <f t="shared" si="6"/>
        <v>0.004874243610677509</v>
      </c>
      <c r="AH40" s="1">
        <f t="shared" si="7"/>
        <v>-0.5079423384916251</v>
      </c>
      <c r="AI40" s="1">
        <f t="shared" si="8"/>
        <v>0.004874243610677509</v>
      </c>
      <c r="AJ40" s="1">
        <f t="shared" si="9"/>
        <v>0.01656704367293175</v>
      </c>
      <c r="AK40" s="1">
        <f t="shared" si="10"/>
        <v>0.004874243610677506</v>
      </c>
      <c r="AL40">
        <f t="shared" si="11"/>
        <v>-0.5980923885511581</v>
      </c>
      <c r="AM40">
        <f t="shared" si="12"/>
        <v>0.004874243610677509</v>
      </c>
      <c r="AN40" s="1">
        <f t="shared" si="13"/>
        <v>-1.212751820775248</v>
      </c>
      <c r="AO40" s="1">
        <f t="shared" si="14"/>
        <v>0.004874243610677564</v>
      </c>
      <c r="AP40" s="1">
        <f t="shared" si="15"/>
        <v>-1.8274112529993378</v>
      </c>
      <c r="AQ40" s="1">
        <f t="shared" si="16"/>
        <v>0.004874243610677564</v>
      </c>
      <c r="AR40" s="1">
        <f t="shared" si="17"/>
        <v>-2.4420706852234275</v>
      </c>
      <c r="AS40" s="1">
        <f t="shared" si="18"/>
        <v>0.004874243610677564</v>
      </c>
      <c r="AU40"/>
      <c r="AW40" s="1">
        <f t="shared" si="51"/>
        <v>-0.009596056956291458</v>
      </c>
      <c r="AX40" s="5">
        <f t="shared" si="20"/>
        <v>-0.08982392664066537</v>
      </c>
      <c r="AY40" s="6">
        <f t="shared" si="52"/>
        <v>-0.015993428260485765</v>
      </c>
      <c r="AZ40" s="1">
        <f t="shared" si="53"/>
        <v>-0.009596056956291458</v>
      </c>
      <c r="BA40" s="5">
        <f t="shared" si="22"/>
        <v>-0.08982392664066537</v>
      </c>
      <c r="BB40" s="6">
        <f t="shared" si="54"/>
        <v>-0.015993428260485765</v>
      </c>
      <c r="BC40" s="1">
        <f t="shared" si="55"/>
        <v>0.2942132408717763</v>
      </c>
      <c r="BD40" s="5">
        <f t="shared" si="25"/>
        <v>0.0029296965477404414</v>
      </c>
      <c r="BE40" s="6">
        <f t="shared" si="56"/>
        <v>0.4903554014529605</v>
      </c>
      <c r="BF40" s="1">
        <f t="shared" si="57"/>
        <v>-0.00814964996041007</v>
      </c>
      <c r="BG40" s="5">
        <f t="shared" si="28"/>
        <v>-0.10576595562617258</v>
      </c>
      <c r="BH40" s="6">
        <f t="shared" si="58"/>
        <v>-0.013582749934016782</v>
      </c>
      <c r="BI40" s="1">
        <f t="shared" si="59"/>
        <v>-0.004019160002218524</v>
      </c>
      <c r="BJ40" s="5">
        <f t="shared" si="31"/>
        <v>-0.2144616078000856</v>
      </c>
      <c r="BK40" s="6">
        <f t="shared" si="60"/>
        <v>-0.00669860000369754</v>
      </c>
      <c r="BL40" s="1">
        <f t="shared" si="61"/>
        <v>-0.0026672942955109024</v>
      </c>
      <c r="BM40" s="5">
        <f t="shared" si="34"/>
        <v>-0.32315725997399863</v>
      </c>
      <c r="BN40" s="6">
        <f t="shared" si="62"/>
        <v>-0.004445490492518171</v>
      </c>
      <c r="BO40" s="1">
        <f t="shared" si="63"/>
        <v>-0.0019959469806385293</v>
      </c>
      <c r="BP40" s="5">
        <f t="shared" si="37"/>
        <v>-0.43185291214791166</v>
      </c>
      <c r="BQ40" s="6">
        <f t="shared" si="64"/>
        <v>-0.003326578301064216</v>
      </c>
      <c r="BT40" s="5">
        <f t="shared" si="65"/>
        <v>-0.08466557679328565</v>
      </c>
      <c r="BU40" s="24">
        <f t="shared" si="66"/>
        <v>-0.046081509208583074</v>
      </c>
      <c r="BV40" s="24"/>
      <c r="BW40" s="24"/>
      <c r="BX40" s="24"/>
      <c r="BY40" s="24"/>
      <c r="BZ40" s="24"/>
      <c r="CA40" s="6"/>
      <c r="CB40" s="6"/>
      <c r="CD40" s="5">
        <f t="shared" si="46"/>
        <v>0.01656704367293175</v>
      </c>
      <c r="CE40" s="24"/>
      <c r="CF40" s="24">
        <f t="shared" si="47"/>
        <v>0.004874243610677506</v>
      </c>
      <c r="CG40" s="24"/>
      <c r="CH40" s="24"/>
      <c r="CI40" s="24"/>
      <c r="CJ40" s="24"/>
      <c r="CK40" s="6"/>
      <c r="CL40" s="6"/>
    </row>
    <row r="41" spans="23:90" ht="12">
      <c r="W41" s="1">
        <v>19</v>
      </c>
      <c r="X41" s="1">
        <f t="shared" si="3"/>
        <v>1.9896753472735356</v>
      </c>
      <c r="Y41" s="5">
        <f t="shared" si="1"/>
        <v>-0.12202099292274</v>
      </c>
      <c r="Z41" s="24">
        <f t="shared" si="2"/>
        <v>0.27406363729278027</v>
      </c>
      <c r="AA41" s="6"/>
      <c r="AC41" s="1">
        <v>13</v>
      </c>
      <c r="AD41" s="1">
        <f t="shared" si="40"/>
        <v>2.275</v>
      </c>
      <c r="AE41" s="1">
        <f t="shared" si="41"/>
        <v>-100</v>
      </c>
      <c r="AF41" s="1">
        <f t="shared" si="5"/>
        <v>-0.505048098623603</v>
      </c>
      <c r="AG41" s="1">
        <f t="shared" si="6"/>
        <v>0.005715327186451236</v>
      </c>
      <c r="AH41" s="1">
        <f t="shared" si="7"/>
        <v>-0.505048098623603</v>
      </c>
      <c r="AI41" s="1">
        <f t="shared" si="8"/>
        <v>0.005715327186451236</v>
      </c>
      <c r="AJ41" s="1">
        <f t="shared" si="9"/>
        <v>0.019461283540953802</v>
      </c>
      <c r="AK41" s="1">
        <f t="shared" si="10"/>
        <v>0.005715327186451222</v>
      </c>
      <c r="AL41">
        <f t="shared" si="11"/>
        <v>-0.595198148683136</v>
      </c>
      <c r="AM41">
        <f t="shared" si="12"/>
        <v>0.005715327186451236</v>
      </c>
      <c r="AN41" s="1">
        <f t="shared" si="13"/>
        <v>-1.2098575809072258</v>
      </c>
      <c r="AO41" s="1">
        <f t="shared" si="14"/>
        <v>0.005715327186451291</v>
      </c>
      <c r="AP41" s="1">
        <f t="shared" si="15"/>
        <v>-1.8245170131313158</v>
      </c>
      <c r="AQ41" s="1">
        <f t="shared" si="16"/>
        <v>0.005715327186451291</v>
      </c>
      <c r="AR41" s="1">
        <f t="shared" si="17"/>
        <v>-2.4391764453554052</v>
      </c>
      <c r="AS41" s="1">
        <f t="shared" si="18"/>
        <v>0.005715327186451402</v>
      </c>
      <c r="AU41"/>
      <c r="AW41" s="1">
        <f t="shared" si="51"/>
        <v>-0.01131640174871878</v>
      </c>
      <c r="AX41" s="5">
        <f t="shared" si="20"/>
        <v>-0.08931211266123276</v>
      </c>
      <c r="AY41" s="6">
        <f t="shared" si="52"/>
        <v>-0.01886066958119797</v>
      </c>
      <c r="AZ41" s="1">
        <f t="shared" si="53"/>
        <v>-0.01131640174871878</v>
      </c>
      <c r="BA41" s="5">
        <f t="shared" si="22"/>
        <v>-0.08931211266123276</v>
      </c>
      <c r="BB41" s="6">
        <f t="shared" si="54"/>
        <v>-0.01886066958119797</v>
      </c>
      <c r="BC41" s="1">
        <f t="shared" si="55"/>
        <v>0.2936767852142969</v>
      </c>
      <c r="BD41" s="5">
        <f t="shared" si="25"/>
        <v>0.0034415105271730466</v>
      </c>
      <c r="BE41" s="6">
        <f t="shared" si="56"/>
        <v>0.48946130869049487</v>
      </c>
      <c r="BF41" s="1">
        <f t="shared" si="57"/>
        <v>-0.009602394091944477</v>
      </c>
      <c r="BG41" s="5">
        <f t="shared" si="28"/>
        <v>-0.10525414164673998</v>
      </c>
      <c r="BH41" s="6">
        <f t="shared" si="58"/>
        <v>-0.016003990153240794</v>
      </c>
      <c r="BI41" s="1">
        <f t="shared" si="59"/>
        <v>-0.004723966916970166</v>
      </c>
      <c r="BJ41" s="5">
        <f t="shared" si="31"/>
        <v>-0.213949793820653</v>
      </c>
      <c r="BK41" s="6">
        <f t="shared" si="60"/>
        <v>-0.007873278194950277</v>
      </c>
      <c r="BL41" s="1">
        <f t="shared" si="61"/>
        <v>-0.003132515150758938</v>
      </c>
      <c r="BM41" s="5">
        <f t="shared" si="34"/>
        <v>-0.322645445994566</v>
      </c>
      <c r="BN41" s="6">
        <f t="shared" si="62"/>
        <v>-0.00522085858459823</v>
      </c>
      <c r="BO41" s="1">
        <f t="shared" si="63"/>
        <v>-0.0023431380691357234</v>
      </c>
      <c r="BP41" s="5">
        <f t="shared" si="37"/>
        <v>-0.431341098168479</v>
      </c>
      <c r="BQ41" s="6">
        <f t="shared" si="64"/>
        <v>-0.0039052301152262057</v>
      </c>
      <c r="BT41" s="5">
        <f t="shared" si="65"/>
        <v>-0.08424701356946636</v>
      </c>
      <c r="BU41" s="24">
        <f t="shared" si="66"/>
        <v>-0.04864594412163128</v>
      </c>
      <c r="BV41" s="24"/>
      <c r="BW41" s="24"/>
      <c r="BX41" s="24"/>
      <c r="BY41" s="24"/>
      <c r="BZ41" s="24"/>
      <c r="CA41" s="6"/>
      <c r="CB41" s="6"/>
      <c r="CD41" s="5">
        <f t="shared" si="46"/>
        <v>0.019461283540953802</v>
      </c>
      <c r="CE41" s="24"/>
      <c r="CF41" s="24">
        <f t="shared" si="47"/>
        <v>0.005715327186451222</v>
      </c>
      <c r="CG41" s="24"/>
      <c r="CH41" s="24"/>
      <c r="CI41" s="24"/>
      <c r="CJ41" s="24"/>
      <c r="CK41" s="6"/>
      <c r="CL41" s="6"/>
    </row>
    <row r="42" spans="23:90" ht="12">
      <c r="W42" s="1">
        <v>20</v>
      </c>
      <c r="X42" s="1">
        <f t="shared" si="3"/>
        <v>2.0943951023931953</v>
      </c>
      <c r="Y42" s="5">
        <f t="shared" si="1"/>
        <v>-0.14999999999999994</v>
      </c>
      <c r="Z42" s="24">
        <f t="shared" si="2"/>
        <v>0.2598076211353316</v>
      </c>
      <c r="AA42" s="6"/>
      <c r="AC42" s="1">
        <v>14</v>
      </c>
      <c r="AD42" s="1">
        <f t="shared" si="40"/>
        <v>2.4499999999999997</v>
      </c>
      <c r="AE42" s="1">
        <f t="shared" si="41"/>
        <v>-100</v>
      </c>
      <c r="AF42" s="1">
        <f t="shared" si="5"/>
        <v>-0.5019968567578909</v>
      </c>
      <c r="AG42" s="1">
        <f t="shared" si="6"/>
        <v>0.006599132041159084</v>
      </c>
      <c r="AH42" s="1">
        <f t="shared" si="7"/>
        <v>-0.5019968567578909</v>
      </c>
      <c r="AI42" s="1">
        <f t="shared" si="8"/>
        <v>0.006599132041159084</v>
      </c>
      <c r="AJ42" s="1">
        <f t="shared" si="9"/>
        <v>0.022512525406665908</v>
      </c>
      <c r="AK42" s="1">
        <f t="shared" si="10"/>
        <v>0.006599132041159068</v>
      </c>
      <c r="AL42">
        <f t="shared" si="11"/>
        <v>-0.5921469068174239</v>
      </c>
      <c r="AM42">
        <f t="shared" si="12"/>
        <v>0.006599132041159084</v>
      </c>
      <c r="AN42" s="1">
        <f t="shared" si="13"/>
        <v>-1.2068063390415136</v>
      </c>
      <c r="AO42" s="1">
        <f t="shared" si="14"/>
        <v>0.006599132041159195</v>
      </c>
      <c r="AP42" s="1">
        <f t="shared" si="15"/>
        <v>-1.8214657712656037</v>
      </c>
      <c r="AQ42" s="1">
        <f t="shared" si="16"/>
        <v>0.006599132041159139</v>
      </c>
      <c r="AR42" s="1">
        <f t="shared" si="17"/>
        <v>-2.436125203489693</v>
      </c>
      <c r="AS42" s="1">
        <f t="shared" si="18"/>
        <v>0.00659913204115925</v>
      </c>
      <c r="AU42"/>
      <c r="AW42" s="1">
        <f t="shared" si="51"/>
        <v>-0.013145763668280882</v>
      </c>
      <c r="AX42" s="5">
        <f t="shared" si="20"/>
        <v>-0.08877253463290273</v>
      </c>
      <c r="AY42" s="6">
        <f t="shared" si="52"/>
        <v>-0.02190960611380147</v>
      </c>
      <c r="AZ42" s="1">
        <f t="shared" si="53"/>
        <v>-0.013145763668280882</v>
      </c>
      <c r="BA42" s="5">
        <f t="shared" si="22"/>
        <v>-0.08877253463290273</v>
      </c>
      <c r="BB42" s="6">
        <f t="shared" si="54"/>
        <v>-0.02190960611380147</v>
      </c>
      <c r="BC42" s="1">
        <f t="shared" si="55"/>
        <v>0.2931315755097418</v>
      </c>
      <c r="BD42" s="5">
        <f t="shared" si="25"/>
        <v>0.003981088555503067</v>
      </c>
      <c r="BE42" s="6">
        <f t="shared" si="56"/>
        <v>0.48855262584956965</v>
      </c>
      <c r="BF42" s="1">
        <f t="shared" si="57"/>
        <v>-0.01114441697690703</v>
      </c>
      <c r="BG42" s="5">
        <f t="shared" si="28"/>
        <v>-0.10471456361840994</v>
      </c>
      <c r="BH42" s="6">
        <f t="shared" si="58"/>
        <v>-0.01857402829484505</v>
      </c>
      <c r="BI42" s="1">
        <f t="shared" si="59"/>
        <v>-0.005468261002341476</v>
      </c>
      <c r="BJ42" s="5">
        <f t="shared" si="31"/>
        <v>-0.21341021579232294</v>
      </c>
      <c r="BK42" s="6">
        <f t="shared" si="60"/>
        <v>-0.009113768337235794</v>
      </c>
      <c r="BL42" s="1">
        <f t="shared" si="61"/>
        <v>-0.0036229788916504776</v>
      </c>
      <c r="BM42" s="5">
        <f t="shared" si="34"/>
        <v>-0.322105867966236</v>
      </c>
      <c r="BN42" s="6">
        <f t="shared" si="62"/>
        <v>-0.0060382981527507965</v>
      </c>
      <c r="BO42" s="1">
        <f t="shared" si="63"/>
        <v>-0.0027088640730394916</v>
      </c>
      <c r="BP42" s="5">
        <f t="shared" si="37"/>
        <v>-0.430801520140149</v>
      </c>
      <c r="BQ42" s="6">
        <f t="shared" si="64"/>
        <v>-0.00451477345506582</v>
      </c>
      <c r="BT42" s="5">
        <f t="shared" si="65"/>
        <v>-0.08379106339370748</v>
      </c>
      <c r="BU42" s="24">
        <f t="shared" si="66"/>
        <v>-0.05146289025601317</v>
      </c>
      <c r="BV42" s="24"/>
      <c r="BW42" s="24"/>
      <c r="BX42" s="24"/>
      <c r="BY42" s="24"/>
      <c r="BZ42" s="24"/>
      <c r="CA42" s="6"/>
      <c r="CB42" s="6"/>
      <c r="CD42" s="5">
        <f t="shared" si="46"/>
        <v>0.022512525406665908</v>
      </c>
      <c r="CE42" s="24"/>
      <c r="CF42" s="24">
        <f t="shared" si="47"/>
        <v>0.006599132041159068</v>
      </c>
      <c r="CG42" s="24"/>
      <c r="CH42" s="24"/>
      <c r="CI42" s="24"/>
      <c r="CJ42" s="24"/>
      <c r="CK42" s="6"/>
      <c r="CL42" s="6"/>
    </row>
    <row r="43" spans="23:90" ht="12">
      <c r="W43" s="1">
        <v>21</v>
      </c>
      <c r="X43" s="1">
        <f t="shared" si="3"/>
        <v>2.199114857512855</v>
      </c>
      <c r="Y43" s="5">
        <f t="shared" si="1"/>
        <v>-0.1763355756877419</v>
      </c>
      <c r="Z43" s="24">
        <f t="shared" si="2"/>
        <v>0.2427050983124842</v>
      </c>
      <c r="AA43" s="6"/>
      <c r="AC43" s="1">
        <v>15</v>
      </c>
      <c r="AD43" s="1">
        <f t="shared" si="40"/>
        <v>2.625</v>
      </c>
      <c r="AE43" s="1">
        <f t="shared" si="41"/>
        <v>-100</v>
      </c>
      <c r="AF43" s="1">
        <f t="shared" si="5"/>
        <v>-0.4988007445427672</v>
      </c>
      <c r="AG43" s="1">
        <f t="shared" si="6"/>
        <v>0.007521825035581381</v>
      </c>
      <c r="AH43" s="1">
        <f t="shared" si="7"/>
        <v>-0.4988007445427672</v>
      </c>
      <c r="AI43" s="1">
        <f t="shared" si="8"/>
        <v>0.007521825035581381</v>
      </c>
      <c r="AJ43" s="1">
        <f t="shared" si="9"/>
        <v>0.025708637621789605</v>
      </c>
      <c r="AK43" s="1">
        <f t="shared" si="10"/>
        <v>0.0075218250355813835</v>
      </c>
      <c r="AL43">
        <f t="shared" si="11"/>
        <v>-0.5889507946023002</v>
      </c>
      <c r="AM43">
        <f t="shared" si="12"/>
        <v>0.0075218250355814364</v>
      </c>
      <c r="AN43" s="1">
        <f t="shared" si="13"/>
        <v>-1.20361022682639</v>
      </c>
      <c r="AO43" s="1">
        <f t="shared" si="14"/>
        <v>0.007521825035581464</v>
      </c>
      <c r="AP43" s="1">
        <f t="shared" si="15"/>
        <v>-1.81826965905048</v>
      </c>
      <c r="AQ43" s="1">
        <f t="shared" si="16"/>
        <v>0.007521825035581409</v>
      </c>
      <c r="AR43" s="1">
        <f t="shared" si="17"/>
        <v>-2.4329290912745694</v>
      </c>
      <c r="AS43" s="1">
        <f t="shared" si="18"/>
        <v>0.00752182503558152</v>
      </c>
      <c r="AU43"/>
      <c r="AW43" s="1">
        <f t="shared" si="51"/>
        <v>-0.015079819182059098</v>
      </c>
      <c r="AX43" s="5">
        <f t="shared" si="20"/>
        <v>-0.08820733790211015</v>
      </c>
      <c r="AY43" s="6">
        <f t="shared" si="52"/>
        <v>-0.025133031970098498</v>
      </c>
      <c r="AZ43" s="1">
        <f t="shared" si="53"/>
        <v>-0.015079819182059098</v>
      </c>
      <c r="BA43" s="5">
        <f t="shared" si="22"/>
        <v>-0.08820733790211015</v>
      </c>
      <c r="BB43" s="6">
        <f t="shared" si="54"/>
        <v>-0.025133031970098498</v>
      </c>
      <c r="BC43" s="1">
        <f t="shared" si="55"/>
        <v>0.29257968260465844</v>
      </c>
      <c r="BD43" s="5">
        <f t="shared" si="25"/>
        <v>0.004546285286295649</v>
      </c>
      <c r="BE43" s="6">
        <f t="shared" si="56"/>
        <v>0.4876328043410974</v>
      </c>
      <c r="BF43" s="1">
        <f t="shared" si="57"/>
        <v>-0.012771567853407325</v>
      </c>
      <c r="BG43" s="5">
        <f t="shared" si="28"/>
        <v>-0.10414936688761736</v>
      </c>
      <c r="BH43" s="6">
        <f t="shared" si="58"/>
        <v>-0.021285946422345544</v>
      </c>
      <c r="BI43" s="1">
        <f t="shared" si="59"/>
        <v>-0.006249386111826732</v>
      </c>
      <c r="BJ43" s="5">
        <f t="shared" si="31"/>
        <v>-0.2128450190615304</v>
      </c>
      <c r="BK43" s="6">
        <f t="shared" si="60"/>
        <v>-0.01041564351971122</v>
      </c>
      <c r="BL43" s="1">
        <f t="shared" si="61"/>
        <v>-0.004136803910322843</v>
      </c>
      <c r="BM43" s="5">
        <f t="shared" si="34"/>
        <v>-0.32154067123544344</v>
      </c>
      <c r="BN43" s="6">
        <f t="shared" si="62"/>
        <v>-0.006894673183871405</v>
      </c>
      <c r="BO43" s="1">
        <f t="shared" si="63"/>
        <v>-0.003091674583759022</v>
      </c>
      <c r="BP43" s="5">
        <f t="shared" si="37"/>
        <v>-0.43023632340935636</v>
      </c>
      <c r="BQ43" s="6">
        <f t="shared" si="64"/>
        <v>-0.005152790972931704</v>
      </c>
      <c r="BT43" s="5">
        <f t="shared" si="65"/>
        <v>-0.08329287843060502</v>
      </c>
      <c r="BU43" s="24">
        <f t="shared" si="66"/>
        <v>-0.054569302516813495</v>
      </c>
      <c r="BV43" s="24"/>
      <c r="BW43" s="24"/>
      <c r="BX43" s="24"/>
      <c r="BY43" s="24"/>
      <c r="BZ43" s="24"/>
      <c r="CA43" s="6"/>
      <c r="CB43" s="6"/>
      <c r="CD43" s="5">
        <f t="shared" si="46"/>
        <v>0.025708637621789605</v>
      </c>
      <c r="CE43" s="24"/>
      <c r="CF43" s="24">
        <f t="shared" si="47"/>
        <v>0.0075218250355813835</v>
      </c>
      <c r="CG43" s="24"/>
      <c r="CH43" s="24"/>
      <c r="CI43" s="24"/>
      <c r="CJ43" s="24"/>
      <c r="CK43" s="6"/>
      <c r="CL43" s="6"/>
    </row>
    <row r="44" spans="23:90" ht="12">
      <c r="W44" s="1">
        <v>22</v>
      </c>
      <c r="X44" s="1">
        <f t="shared" si="3"/>
        <v>2.3038346126325147</v>
      </c>
      <c r="Y44" s="5">
        <f t="shared" si="1"/>
        <v>-0.20073918190765735</v>
      </c>
      <c r="Z44" s="24">
        <f t="shared" si="2"/>
        <v>0.22294344764321833</v>
      </c>
      <c r="AA44" s="6"/>
      <c r="AC44" s="1">
        <v>16</v>
      </c>
      <c r="AD44" s="1">
        <f t="shared" si="40"/>
        <v>2.8000000000000003</v>
      </c>
      <c r="AE44" s="1">
        <f t="shared" si="41"/>
        <v>-100</v>
      </c>
      <c r="AF44" s="1">
        <f t="shared" si="5"/>
        <v>-0.49546973441751835</v>
      </c>
      <c r="AG44" s="1">
        <f t="shared" si="6"/>
        <v>0.008480239523578681</v>
      </c>
      <c r="AH44" s="1">
        <f t="shared" si="7"/>
        <v>-0.49546973441751835</v>
      </c>
      <c r="AI44" s="1">
        <f t="shared" si="8"/>
        <v>0.008480239523578681</v>
      </c>
      <c r="AJ44" s="1">
        <f t="shared" si="9"/>
        <v>0.029039647747038447</v>
      </c>
      <c r="AK44" s="1">
        <f t="shared" si="10"/>
        <v>0.008480239523578667</v>
      </c>
      <c r="AL44">
        <f t="shared" si="11"/>
        <v>-0.5856197844770513</v>
      </c>
      <c r="AM44">
        <f t="shared" si="12"/>
        <v>0.008480239523578709</v>
      </c>
      <c r="AN44" s="1">
        <f t="shared" si="13"/>
        <v>-1.2002792167011411</v>
      </c>
      <c r="AO44" s="1">
        <f t="shared" si="14"/>
        <v>0.008480239523578681</v>
      </c>
      <c r="AP44" s="1">
        <f t="shared" si="15"/>
        <v>-1.8149386489252313</v>
      </c>
      <c r="AQ44" s="1">
        <f t="shared" si="16"/>
        <v>0.00848023952357857</v>
      </c>
      <c r="AR44" s="1">
        <f t="shared" si="17"/>
        <v>-2.4295980811493205</v>
      </c>
      <c r="AS44" s="1">
        <f t="shared" si="18"/>
        <v>0.008480239523578792</v>
      </c>
      <c r="AU44"/>
      <c r="AW44" s="1">
        <f t="shared" si="51"/>
        <v>-0.017115555067249825</v>
      </c>
      <c r="AX44" s="5">
        <f t="shared" si="20"/>
        <v>-0.08761828598330737</v>
      </c>
      <c r="AY44" s="6">
        <f t="shared" si="52"/>
        <v>-0.02852592511208304</v>
      </c>
      <c r="AZ44" s="1">
        <f t="shared" si="53"/>
        <v>-0.017115555067249825</v>
      </c>
      <c r="BA44" s="5">
        <f t="shared" si="22"/>
        <v>-0.08761828598330737</v>
      </c>
      <c r="BB44" s="6">
        <f t="shared" si="54"/>
        <v>-0.02852592511208304</v>
      </c>
      <c r="BC44" s="1">
        <f t="shared" si="55"/>
        <v>0.2920228095550335</v>
      </c>
      <c r="BD44" s="5">
        <f t="shared" si="25"/>
        <v>0.005135337205098434</v>
      </c>
      <c r="BE44" s="6">
        <f t="shared" si="56"/>
        <v>0.48670468259172256</v>
      </c>
      <c r="BF44" s="1">
        <f t="shared" si="57"/>
        <v>-0.0144807941062842</v>
      </c>
      <c r="BG44" s="5">
        <f t="shared" si="28"/>
        <v>-0.10356031496881457</v>
      </c>
      <c r="BH44" s="6">
        <f t="shared" si="58"/>
        <v>-0.024134656843807</v>
      </c>
      <c r="BI44" s="1">
        <f t="shared" si="59"/>
        <v>-0.007065222329589154</v>
      </c>
      <c r="BJ44" s="5">
        <f t="shared" si="31"/>
        <v>-0.2122559671427276</v>
      </c>
      <c r="BK44" s="6">
        <f t="shared" si="60"/>
        <v>-0.011775370549315257</v>
      </c>
      <c r="BL44" s="1">
        <f t="shared" si="61"/>
        <v>-0.00467246621730183</v>
      </c>
      <c r="BM44" s="5">
        <f t="shared" si="34"/>
        <v>-0.3209516193166407</v>
      </c>
      <c r="BN44" s="6">
        <f t="shared" si="62"/>
        <v>-0.007787443695503051</v>
      </c>
      <c r="BO44" s="1">
        <f t="shared" si="63"/>
        <v>-0.0034903878091503996</v>
      </c>
      <c r="BP44" s="5">
        <f t="shared" si="37"/>
        <v>-0.4296472714905536</v>
      </c>
      <c r="BQ44" s="6">
        <f t="shared" si="64"/>
        <v>-0.005817313015250666</v>
      </c>
      <c r="BT44" s="5">
        <f t="shared" si="65"/>
        <v>-0.08274677167518028</v>
      </c>
      <c r="BU44" s="24">
        <f t="shared" si="66"/>
        <v>-0.05800952305834997</v>
      </c>
      <c r="BV44" s="24"/>
      <c r="BW44" s="24"/>
      <c r="BX44" s="24"/>
      <c r="BY44" s="24"/>
      <c r="BZ44" s="24"/>
      <c r="CA44" s="6"/>
      <c r="CB44" s="6"/>
      <c r="CD44" s="5">
        <f t="shared" si="46"/>
        <v>0.029039647747038447</v>
      </c>
      <c r="CE44" s="24"/>
      <c r="CF44" s="24">
        <f t="shared" si="47"/>
        <v>0.008480239523578667</v>
      </c>
      <c r="CG44" s="24"/>
      <c r="CH44" s="24"/>
      <c r="CI44" s="24"/>
      <c r="CJ44" s="24"/>
      <c r="CK44" s="6"/>
      <c r="CL44" s="6"/>
    </row>
    <row r="45" spans="23:90" ht="12">
      <c r="W45" s="1">
        <v>23</v>
      </c>
      <c r="X45" s="1">
        <f t="shared" si="3"/>
        <v>2.4085543677521746</v>
      </c>
      <c r="Y45" s="5">
        <f t="shared" si="1"/>
        <v>-0.2229434476432182</v>
      </c>
      <c r="Z45" s="24">
        <f t="shared" si="2"/>
        <v>0.2007391819076575</v>
      </c>
      <c r="AA45" s="6"/>
      <c r="AC45" s="1">
        <v>17</v>
      </c>
      <c r="AD45" s="1">
        <f t="shared" si="40"/>
        <v>2.975</v>
      </c>
      <c r="AE45" s="1">
        <f t="shared" si="41"/>
        <v>-100</v>
      </c>
      <c r="AF45" s="1">
        <f t="shared" si="5"/>
        <v>-0.4920123308989358</v>
      </c>
      <c r="AG45" s="1">
        <f t="shared" si="6"/>
        <v>0.009471665116779687</v>
      </c>
      <c r="AH45" s="1">
        <f t="shared" si="7"/>
        <v>-0.4920123308989358</v>
      </c>
      <c r="AI45" s="1">
        <f t="shared" si="8"/>
        <v>0.009471665116779687</v>
      </c>
      <c r="AJ45" s="1">
        <f t="shared" si="9"/>
        <v>0.032497051265620955</v>
      </c>
      <c r="AK45" s="1">
        <f t="shared" si="10"/>
        <v>0.009471665116779672</v>
      </c>
      <c r="AL45">
        <f t="shared" si="11"/>
        <v>-0.5821623809584688</v>
      </c>
      <c r="AM45">
        <f t="shared" si="12"/>
        <v>0.009471665116779687</v>
      </c>
      <c r="AN45" s="1">
        <f t="shared" si="13"/>
        <v>-1.1968218131825585</v>
      </c>
      <c r="AO45" s="1">
        <f t="shared" si="14"/>
        <v>0.00947166511677977</v>
      </c>
      <c r="AP45" s="1">
        <f t="shared" si="15"/>
        <v>-1.8114812454066487</v>
      </c>
      <c r="AQ45" s="1">
        <f t="shared" si="16"/>
        <v>0.00947166511677966</v>
      </c>
      <c r="AR45" s="1">
        <f t="shared" si="17"/>
        <v>-2.4261406776307384</v>
      </c>
      <c r="AS45" s="1">
        <f t="shared" si="18"/>
        <v>0.00947166511677977</v>
      </c>
      <c r="AU45"/>
      <c r="AW45" s="1">
        <f t="shared" si="51"/>
        <v>-0.019250869382631916</v>
      </c>
      <c r="AX45" s="5">
        <f t="shared" si="20"/>
        <v>-0.08700688280525656</v>
      </c>
      <c r="AY45" s="6">
        <f t="shared" si="52"/>
        <v>-0.03208478230438653</v>
      </c>
      <c r="AZ45" s="1">
        <f t="shared" si="53"/>
        <v>-0.019250869382631916</v>
      </c>
      <c r="BA45" s="5">
        <f t="shared" si="22"/>
        <v>-0.08700688280525656</v>
      </c>
      <c r="BB45" s="6">
        <f t="shared" si="54"/>
        <v>-0.03208478230438653</v>
      </c>
      <c r="BC45" s="1">
        <f t="shared" si="55"/>
        <v>0.291462294205132</v>
      </c>
      <c r="BD45" s="5">
        <f t="shared" si="25"/>
        <v>0.005746740383149232</v>
      </c>
      <c r="BE45" s="6">
        <f t="shared" si="56"/>
        <v>0.48577049034188663</v>
      </c>
      <c r="BF45" s="1">
        <f t="shared" si="57"/>
        <v>-0.016269799331907347</v>
      </c>
      <c r="BG45" s="5">
        <f t="shared" si="28"/>
        <v>-0.10294891179076378</v>
      </c>
      <c r="BH45" s="6">
        <f t="shared" si="58"/>
        <v>-0.02711633221984558</v>
      </c>
      <c r="BI45" s="1">
        <f t="shared" si="59"/>
        <v>-0.007914014444299738</v>
      </c>
      <c r="BJ45" s="5">
        <f t="shared" si="31"/>
        <v>-0.2116445639646768</v>
      </c>
      <c r="BK45" s="6">
        <f t="shared" si="60"/>
        <v>-0.013190024073832898</v>
      </c>
      <c r="BL45" s="1">
        <f t="shared" si="61"/>
        <v>-0.005228685166239975</v>
      </c>
      <c r="BM45" s="5">
        <f t="shared" si="34"/>
        <v>-0.3203402161385899</v>
      </c>
      <c r="BN45" s="6">
        <f t="shared" si="62"/>
        <v>-0.008714475277066626</v>
      </c>
      <c r="BO45" s="1">
        <f t="shared" si="63"/>
        <v>-0.0039040049095707755</v>
      </c>
      <c r="BP45" s="5">
        <f t="shared" si="37"/>
        <v>-0.42903586831250284</v>
      </c>
      <c r="BQ45" s="6">
        <f t="shared" si="64"/>
        <v>-0.006506674849284626</v>
      </c>
      <c r="BT45" s="5">
        <f t="shared" si="65"/>
        <v>-0.08214603233841326</v>
      </c>
      <c r="BU45" s="24">
        <f t="shared" si="66"/>
        <v>-0.0618372008828672</v>
      </c>
      <c r="BV45" s="24"/>
      <c r="BW45" s="24"/>
      <c r="BX45" s="24"/>
      <c r="BY45" s="24"/>
      <c r="BZ45" s="24"/>
      <c r="CA45" s="6"/>
      <c r="CB45" s="6"/>
      <c r="CD45" s="5">
        <f t="shared" si="46"/>
        <v>0.032497051265620955</v>
      </c>
      <c r="CE45" s="24"/>
      <c r="CF45" s="24">
        <f t="shared" si="47"/>
        <v>0.009471665116779672</v>
      </c>
      <c r="CG45" s="24"/>
      <c r="CH45" s="24"/>
      <c r="CI45" s="24"/>
      <c r="CJ45" s="24"/>
      <c r="CK45" s="6"/>
      <c r="CL45" s="6"/>
    </row>
    <row r="46" spans="23:90" ht="12">
      <c r="W46" s="1">
        <v>24</v>
      </c>
      <c r="X46" s="1">
        <f t="shared" si="3"/>
        <v>2.5132741228718345</v>
      </c>
      <c r="Y46" s="5">
        <f t="shared" si="1"/>
        <v>-0.24270509831248419</v>
      </c>
      <c r="Z46" s="24">
        <f t="shared" si="2"/>
        <v>0.17633557568774197</v>
      </c>
      <c r="AA46" s="6"/>
      <c r="AC46" s="1">
        <v>18</v>
      </c>
      <c r="AD46" s="1">
        <f t="shared" si="40"/>
        <v>3.15</v>
      </c>
      <c r="AE46" s="1">
        <f t="shared" si="41"/>
        <v>-100</v>
      </c>
      <c r="AF46" s="1">
        <f t="shared" si="5"/>
        <v>-0.4884359246247846</v>
      </c>
      <c r="AG46" s="1">
        <f t="shared" si="6"/>
        <v>0.01049373924005853</v>
      </c>
      <c r="AH46" s="1">
        <f t="shared" si="7"/>
        <v>-0.4884359246247846</v>
      </c>
      <c r="AI46" s="1">
        <f t="shared" si="8"/>
        <v>0.01049373924005853</v>
      </c>
      <c r="AJ46" s="1">
        <f t="shared" si="9"/>
        <v>0.0360734575397722</v>
      </c>
      <c r="AK46" s="1">
        <f t="shared" si="10"/>
        <v>0.010493739240058517</v>
      </c>
      <c r="AL46">
        <f t="shared" si="11"/>
        <v>-0.5785859746843176</v>
      </c>
      <c r="AM46">
        <f t="shared" si="12"/>
        <v>0.01049373924005853</v>
      </c>
      <c r="AN46" s="1">
        <f t="shared" si="13"/>
        <v>-1.1932454069084073</v>
      </c>
      <c r="AO46" s="1">
        <f t="shared" si="14"/>
        <v>0.010493739240058586</v>
      </c>
      <c r="AP46" s="1">
        <f t="shared" si="15"/>
        <v>-1.8079048391324974</v>
      </c>
      <c r="AQ46" s="1">
        <f t="shared" si="16"/>
        <v>0.010493739240058475</v>
      </c>
      <c r="AR46" s="1">
        <f t="shared" si="17"/>
        <v>-2.422564271356587</v>
      </c>
      <c r="AS46" s="1">
        <f t="shared" si="18"/>
        <v>0.010493739240058586</v>
      </c>
      <c r="AU46"/>
      <c r="AW46" s="1">
        <f t="shared" si="51"/>
        <v>-0.021484372281010654</v>
      </c>
      <c r="AX46" s="5">
        <f t="shared" si="20"/>
        <v>-0.08637443531966096</v>
      </c>
      <c r="AY46" s="6">
        <f t="shared" si="52"/>
        <v>-0.03580728713501776</v>
      </c>
      <c r="AZ46" s="1">
        <f t="shared" si="53"/>
        <v>-0.021484372281010654</v>
      </c>
      <c r="BA46" s="5">
        <f t="shared" si="22"/>
        <v>-0.08637443531966096</v>
      </c>
      <c r="BB46" s="6">
        <f t="shared" si="54"/>
        <v>-0.03580728713501776</v>
      </c>
      <c r="BC46" s="1">
        <f t="shared" si="55"/>
        <v>0.290899180609145</v>
      </c>
      <c r="BD46" s="5">
        <f t="shared" si="25"/>
        <v>0.006379187868744831</v>
      </c>
      <c r="BE46" s="6">
        <f t="shared" si="56"/>
        <v>0.48483196768190834</v>
      </c>
      <c r="BF46" s="1">
        <f t="shared" si="57"/>
        <v>-0.018136871094713316</v>
      </c>
      <c r="BG46" s="5">
        <f t="shared" si="28"/>
        <v>-0.10231646430516819</v>
      </c>
      <c r="BH46" s="6">
        <f t="shared" si="58"/>
        <v>-0.030228118491188862</v>
      </c>
      <c r="BI46" s="1">
        <f t="shared" si="59"/>
        <v>-0.008794284209521436</v>
      </c>
      <c r="BJ46" s="5">
        <f t="shared" si="31"/>
        <v>-0.2110121164790812</v>
      </c>
      <c r="BK46" s="6">
        <f t="shared" si="60"/>
        <v>-0.014657140349202393</v>
      </c>
      <c r="BL46" s="1">
        <f t="shared" si="61"/>
        <v>-0.005804364816620423</v>
      </c>
      <c r="BM46" s="5">
        <f t="shared" si="34"/>
        <v>-0.3197077686529943</v>
      </c>
      <c r="BN46" s="6">
        <f t="shared" si="62"/>
        <v>-0.00967394136103404</v>
      </c>
      <c r="BO46" s="1">
        <f t="shared" si="63"/>
        <v>-0.004331665980602572</v>
      </c>
      <c r="BP46" s="5">
        <f t="shared" si="37"/>
        <v>-0.42840342082690724</v>
      </c>
      <c r="BQ46" s="6">
        <f t="shared" si="64"/>
        <v>-0.007219443301004287</v>
      </c>
      <c r="BT46" s="5">
        <f t="shared" si="65"/>
        <v>-0.08148269124293311</v>
      </c>
      <c r="BU46" s="24">
        <f t="shared" si="66"/>
        <v>-0.06611783936641184</v>
      </c>
      <c r="BV46" s="24"/>
      <c r="BW46" s="24"/>
      <c r="BX46" s="24"/>
      <c r="BY46" s="24"/>
      <c r="BZ46" s="24"/>
      <c r="CA46" s="6"/>
      <c r="CB46" s="6"/>
      <c r="CD46" s="5">
        <f t="shared" si="46"/>
        <v>0.0360734575397722</v>
      </c>
      <c r="CE46" s="24"/>
      <c r="CF46" s="24">
        <f t="shared" si="47"/>
        <v>0.010493739240058517</v>
      </c>
      <c r="CG46" s="24"/>
      <c r="CH46" s="24"/>
      <c r="CI46" s="24"/>
      <c r="CJ46" s="24"/>
      <c r="CK46" s="6"/>
      <c r="CL46" s="6"/>
    </row>
    <row r="47" spans="23:90" ht="12">
      <c r="W47" s="1">
        <v>25</v>
      </c>
      <c r="X47" s="1">
        <f t="shared" si="3"/>
        <v>2.6179938779914944</v>
      </c>
      <c r="Y47" s="5">
        <f t="shared" si="1"/>
        <v>-0.2598076211353316</v>
      </c>
      <c r="Z47" s="24">
        <f t="shared" si="2"/>
        <v>0.14999999999999997</v>
      </c>
      <c r="AA47" s="6"/>
      <c r="AC47" s="1">
        <v>19</v>
      </c>
      <c r="AD47" s="1">
        <f t="shared" si="40"/>
        <v>3.3249999999999997</v>
      </c>
      <c r="AE47" s="1">
        <f t="shared" si="41"/>
        <v>-100</v>
      </c>
      <c r="AF47" s="1">
        <f t="shared" si="5"/>
        <v>-0.4847470572280388</v>
      </c>
      <c r="AG47" s="1">
        <f t="shared" si="6"/>
        <v>0.01154436613059151</v>
      </c>
      <c r="AH47" s="1">
        <f t="shared" si="7"/>
        <v>-0.4847470572280388</v>
      </c>
      <c r="AI47" s="1">
        <f t="shared" si="8"/>
        <v>0.01154436613059151</v>
      </c>
      <c r="AJ47" s="1">
        <f t="shared" si="9"/>
        <v>0.039762324936517976</v>
      </c>
      <c r="AK47" s="1">
        <f t="shared" si="10"/>
        <v>0.01154436613059153</v>
      </c>
      <c r="AL47">
        <f t="shared" si="11"/>
        <v>-0.5748971072875718</v>
      </c>
      <c r="AM47">
        <f t="shared" si="12"/>
        <v>0.011544366130591538</v>
      </c>
      <c r="AN47" s="1">
        <f t="shared" si="13"/>
        <v>-1.1895565395116616</v>
      </c>
      <c r="AO47" s="1">
        <f t="shared" si="14"/>
        <v>0.011544366130591566</v>
      </c>
      <c r="AP47" s="1">
        <f t="shared" si="15"/>
        <v>-1.8042159717357515</v>
      </c>
      <c r="AQ47" s="1">
        <f t="shared" si="16"/>
        <v>0.01154436613059151</v>
      </c>
      <c r="AR47" s="1">
        <f t="shared" si="17"/>
        <v>-2.418875403959841</v>
      </c>
      <c r="AS47" s="1">
        <f t="shared" si="18"/>
        <v>0.011544366130591621</v>
      </c>
      <c r="AU47"/>
      <c r="AW47" s="1">
        <f aca="true" t="shared" si="67" ref="AW47:AW57">excen(AF47,AG47,B)</f>
        <v>-0.023815237160193244</v>
      </c>
      <c r="AX47" s="5">
        <f t="shared" si="20"/>
        <v>-0.08572210034121361</v>
      </c>
      <c r="AY47" s="6">
        <f aca="true" t="shared" si="68" ref="AY47:AY57">AW47/B$5</f>
        <v>-0.03969206193365541</v>
      </c>
      <c r="AZ47" s="1">
        <f aca="true" t="shared" si="69" ref="AZ47:AZ57">excen(AH47,AI47,B)</f>
        <v>-0.023815237160193244</v>
      </c>
      <c r="BA47" s="5">
        <f t="shared" si="22"/>
        <v>-0.08572210034121361</v>
      </c>
      <c r="BB47" s="6">
        <f aca="true" t="shared" si="70" ref="BB47:BB57">AZ47/$B$5</f>
        <v>-0.03969206193365541</v>
      </c>
      <c r="BC47" s="1">
        <f aca="true" t="shared" si="71" ref="BC47:BC57">excen(AJ47,AK47,B)</f>
        <v>0.29033428374780745</v>
      </c>
      <c r="BD47" s="5">
        <f t="shared" si="25"/>
        <v>0.007031522847192188</v>
      </c>
      <c r="BE47" s="6">
        <f aca="true" t="shared" si="72" ref="BE47:BE57">BC47/$B$5</f>
        <v>0.48389047291301246</v>
      </c>
      <c r="BF47" s="1">
        <f aca="true" t="shared" si="73" ref="BF47:BF57">excen(AL47,AM47,B)</f>
        <v>-0.02008075181497979</v>
      </c>
      <c r="BG47" s="5">
        <f t="shared" si="28"/>
        <v>-0.10166412932672082</v>
      </c>
      <c r="BH47" s="6">
        <f aca="true" t="shared" si="74" ref="BH47:BH57">BF47/$B$5</f>
        <v>-0.033467919691632986</v>
      </c>
      <c r="BI47" s="1">
        <f aca="true" t="shared" si="75" ref="BI47:BI57">excen(AN47,AO47,B)</f>
        <v>-0.009704764546400438</v>
      </c>
      <c r="BJ47" s="5">
        <f t="shared" si="31"/>
        <v>-0.21035978150063384</v>
      </c>
      <c r="BK47" s="6">
        <f aca="true" t="shared" si="76" ref="BK47:BK57">BI47/$B$5</f>
        <v>-0.016174607577334063</v>
      </c>
      <c r="BL47" s="1">
        <f aca="true" t="shared" si="77" ref="BL47:BL57">excen(AP47,AQ47,B)</f>
        <v>-0.006398550013657854</v>
      </c>
      <c r="BM47" s="5">
        <f t="shared" si="34"/>
        <v>-0.31905543367454686</v>
      </c>
      <c r="BN47" s="6">
        <f aca="true" t="shared" si="78" ref="BN47:BN57">BL47/$B$5</f>
        <v>-0.01066425002276309</v>
      </c>
      <c r="BO47" s="1">
        <f aca="true" t="shared" si="79" ref="BO47:BO57">excen(AR47,AS47,B)</f>
        <v>-0.004772617106153056</v>
      </c>
      <c r="BP47" s="5">
        <f t="shared" si="37"/>
        <v>-0.42775108584845983</v>
      </c>
      <c r="BQ47" s="6">
        <f aca="true" t="shared" si="80" ref="BQ47:BQ57">BO47/$B$5</f>
        <v>-0.007954361843588427</v>
      </c>
      <c r="BT47" s="5">
        <f t="shared" si="65"/>
        <v>-0.08074721993448138</v>
      </c>
      <c r="BU47" s="24">
        <f t="shared" si="66"/>
        <v>-0.07093222463870744</v>
      </c>
      <c r="BV47" s="24"/>
      <c r="BW47" s="24"/>
      <c r="BX47" s="24"/>
      <c r="BY47" s="24"/>
      <c r="BZ47" s="24"/>
      <c r="CA47" s="6"/>
      <c r="CB47" s="6"/>
      <c r="CD47" s="5">
        <f t="shared" si="46"/>
        <v>0.039762324936517976</v>
      </c>
      <c r="CE47" s="24"/>
      <c r="CF47" s="24">
        <f t="shared" si="47"/>
        <v>0.01154436613059153</v>
      </c>
      <c r="CG47" s="24"/>
      <c r="CH47" s="24"/>
      <c r="CI47" s="24"/>
      <c r="CJ47" s="24"/>
      <c r="CK47" s="6"/>
      <c r="CL47" s="6"/>
    </row>
    <row r="48" spans="23:90" ht="12">
      <c r="W48" s="1">
        <v>26</v>
      </c>
      <c r="X48" s="1">
        <f t="shared" si="3"/>
        <v>2.7227136331111543</v>
      </c>
      <c r="Y48" s="5">
        <f t="shared" si="1"/>
        <v>-0.27406363729278027</v>
      </c>
      <c r="Z48" s="24">
        <f t="shared" si="2"/>
        <v>0.12202099292274</v>
      </c>
      <c r="AA48" s="6"/>
      <c r="AB48" s="1" t="s">
        <v>4</v>
      </c>
      <c r="AC48" s="1">
        <v>20</v>
      </c>
      <c r="AD48" s="1">
        <f t="shared" si="40"/>
        <v>3.5</v>
      </c>
      <c r="AE48" s="1">
        <f t="shared" si="41"/>
        <v>-100</v>
      </c>
      <c r="AF48" s="1">
        <f t="shared" si="5"/>
        <v>-0.4809515553984761</v>
      </c>
      <c r="AG48" s="1">
        <f t="shared" si="6"/>
        <v>0.012621675048989034</v>
      </c>
      <c r="AH48" s="1">
        <f t="shared" si="7"/>
        <v>-0.4809515553984761</v>
      </c>
      <c r="AI48" s="1">
        <f t="shared" si="8"/>
        <v>0.012621675048989034</v>
      </c>
      <c r="AJ48" s="1">
        <f t="shared" si="9"/>
        <v>0.04355782676608066</v>
      </c>
      <c r="AK48" s="1">
        <f t="shared" si="10"/>
        <v>0.012621675048989029</v>
      </c>
      <c r="AL48">
        <f t="shared" si="11"/>
        <v>-0.5711016054580091</v>
      </c>
      <c r="AM48">
        <f t="shared" si="12"/>
        <v>0.012621675048989034</v>
      </c>
      <c r="AN48" s="1">
        <f t="shared" si="13"/>
        <v>-1.1857610376820988</v>
      </c>
      <c r="AO48" s="1">
        <f t="shared" si="14"/>
        <v>0.012621675048989145</v>
      </c>
      <c r="AP48" s="1">
        <f t="shared" si="15"/>
        <v>-1.800420469906189</v>
      </c>
      <c r="AQ48" s="1">
        <f t="shared" si="16"/>
        <v>0.012621675048989034</v>
      </c>
      <c r="AR48" s="1">
        <f t="shared" si="17"/>
        <v>-2.4150799021302785</v>
      </c>
      <c r="AS48" s="1">
        <f t="shared" si="18"/>
        <v>0.012621675048989145</v>
      </c>
      <c r="AU48"/>
      <c r="AW48" s="1">
        <f t="shared" si="67"/>
        <v>-0.026243131781810692</v>
      </c>
      <c r="AX48" s="5">
        <f t="shared" si="20"/>
        <v>-0.08505090825489224</v>
      </c>
      <c r="AY48" s="6">
        <f t="shared" si="68"/>
        <v>-0.043738552969684485</v>
      </c>
      <c r="AZ48" s="1">
        <f t="shared" si="69"/>
        <v>-0.026243131781810692</v>
      </c>
      <c r="BA48" s="5">
        <f t="shared" si="22"/>
        <v>-0.08505090825489224</v>
      </c>
      <c r="BB48" s="6">
        <f t="shared" si="70"/>
        <v>-0.043738552969684485</v>
      </c>
      <c r="BC48" s="1">
        <f t="shared" si="71"/>
        <v>0.2897682457109586</v>
      </c>
      <c r="BD48" s="5">
        <f t="shared" si="25"/>
        <v>0.007702714933513558</v>
      </c>
      <c r="BE48" s="6">
        <f t="shared" si="72"/>
        <v>0.48294707618493105</v>
      </c>
      <c r="BF48" s="1">
        <f t="shared" si="73"/>
        <v>-0.022100577074839017</v>
      </c>
      <c r="BG48" s="5">
        <f t="shared" si="28"/>
        <v>-0.10099293724039946</v>
      </c>
      <c r="BH48" s="6">
        <f t="shared" si="74"/>
        <v>-0.03683429512473169</v>
      </c>
      <c r="BI48" s="1">
        <f t="shared" si="75"/>
        <v>-0.010644366485225163</v>
      </c>
      <c r="BJ48" s="5">
        <f t="shared" si="31"/>
        <v>-0.20968858941431245</v>
      </c>
      <c r="BK48" s="6">
        <f t="shared" si="76"/>
        <v>-0.017740610808708604</v>
      </c>
      <c r="BL48" s="1">
        <f t="shared" si="77"/>
        <v>-0.007010404102796436</v>
      </c>
      <c r="BM48" s="5">
        <f t="shared" si="34"/>
        <v>-0.31838424158822554</v>
      </c>
      <c r="BN48" s="6">
        <f t="shared" si="78"/>
        <v>-0.01168400683799406</v>
      </c>
      <c r="BO48" s="1">
        <f t="shared" si="79"/>
        <v>-0.00522619356728359</v>
      </c>
      <c r="BP48" s="5">
        <f t="shared" si="37"/>
        <v>-0.4270798937621385</v>
      </c>
      <c r="BQ48" s="6">
        <f t="shared" si="80"/>
        <v>-0.008710322612139318</v>
      </c>
      <c r="BT48" s="5">
        <f>BA68</f>
        <v>-0.04478871384929751</v>
      </c>
      <c r="BU48" s="24">
        <f>BB68</f>
        <v>-0.4739435515815425</v>
      </c>
      <c r="BV48" s="24"/>
      <c r="BW48" s="24"/>
      <c r="BX48" s="24"/>
      <c r="BY48" s="24"/>
      <c r="BZ48" s="24"/>
      <c r="CA48" s="6"/>
      <c r="CB48" s="6"/>
      <c r="CD48" s="5">
        <f t="shared" si="46"/>
        <v>0.04355782676608066</v>
      </c>
      <c r="CE48" s="24"/>
      <c r="CF48" s="24">
        <f t="shared" si="47"/>
        <v>0.012621675048989029</v>
      </c>
      <c r="CG48" s="24"/>
      <c r="CH48" s="24"/>
      <c r="CI48" s="24"/>
      <c r="CJ48" s="24"/>
      <c r="CK48" s="6"/>
      <c r="CL48" s="6"/>
    </row>
    <row r="49" spans="23:90" ht="12">
      <c r="W49" s="1">
        <v>27</v>
      </c>
      <c r="X49" s="1">
        <f t="shared" si="3"/>
        <v>2.827433388230814</v>
      </c>
      <c r="Y49" s="5">
        <f t="shared" si="1"/>
        <v>-0.285316954888546</v>
      </c>
      <c r="Z49" s="24">
        <f t="shared" si="2"/>
        <v>0.09270509831248425</v>
      </c>
      <c r="AA49" s="6"/>
      <c r="AC49" s="1">
        <v>0</v>
      </c>
      <c r="AD49" s="1">
        <f aca="true" t="shared" si="81" ref="AD49:AD85">AD$18</f>
        <v>3.5</v>
      </c>
      <c r="AE49" s="1">
        <f aca="true" t="shared" si="82" ref="AE49:AE77">(1-AC49/AC$85)*Z$11</f>
        <v>-100</v>
      </c>
      <c r="AF49" s="1">
        <f t="shared" si="5"/>
        <v>-0.4809515553984761</v>
      </c>
      <c r="AG49" s="1">
        <f t="shared" si="6"/>
        <v>0.012621675048989034</v>
      </c>
      <c r="AH49" s="1">
        <f t="shared" si="7"/>
        <v>-0.4809515553984761</v>
      </c>
      <c r="AI49" s="1">
        <f t="shared" si="8"/>
        <v>0.012621675048989034</v>
      </c>
      <c r="AJ49" s="1">
        <f t="shared" si="9"/>
        <v>0.04355782676608066</v>
      </c>
      <c r="AK49" s="1">
        <f t="shared" si="10"/>
        <v>0.012621675048989029</v>
      </c>
      <c r="AL49">
        <f t="shared" si="11"/>
        <v>-0.5711016054580091</v>
      </c>
      <c r="AM49">
        <f t="shared" si="12"/>
        <v>0.012621675048989034</v>
      </c>
      <c r="AN49" s="1">
        <f t="shared" si="13"/>
        <v>-1.1857610376820988</v>
      </c>
      <c r="AO49" s="1">
        <f t="shared" si="14"/>
        <v>0.012621675048989145</v>
      </c>
      <c r="AP49" s="1">
        <f t="shared" si="15"/>
        <v>-1.800420469906189</v>
      </c>
      <c r="AQ49" s="1">
        <f t="shared" si="16"/>
        <v>0.012621675048989034</v>
      </c>
      <c r="AR49" s="1">
        <f t="shared" si="17"/>
        <v>-2.4150799021302785</v>
      </c>
      <c r="AS49" s="1">
        <f t="shared" si="18"/>
        <v>0.012621675048989145</v>
      </c>
      <c r="AU49"/>
      <c r="AW49" s="1">
        <f t="shared" si="67"/>
        <v>-0.026243131781810692</v>
      </c>
      <c r="AX49" s="5">
        <f t="shared" si="20"/>
        <v>-0.08505090825489224</v>
      </c>
      <c r="AY49" s="6">
        <f t="shared" si="68"/>
        <v>-0.043738552969684485</v>
      </c>
      <c r="AZ49" s="1">
        <f t="shared" si="69"/>
        <v>-0.026243131781810692</v>
      </c>
      <c r="BA49" s="5">
        <f t="shared" si="22"/>
        <v>-0.08505090825489224</v>
      </c>
      <c r="BB49" s="6">
        <f t="shared" si="70"/>
        <v>-0.043738552969684485</v>
      </c>
      <c r="BC49" s="1">
        <f t="shared" si="71"/>
        <v>0.2897682457109586</v>
      </c>
      <c r="BD49" s="5">
        <f t="shared" si="25"/>
        <v>0.007702714933513558</v>
      </c>
      <c r="BE49" s="6">
        <f t="shared" si="72"/>
        <v>0.48294707618493105</v>
      </c>
      <c r="BF49" s="1">
        <f t="shared" si="73"/>
        <v>-0.022100577074839017</v>
      </c>
      <c r="BG49" s="5">
        <f t="shared" si="28"/>
        <v>-0.10099293724039946</v>
      </c>
      <c r="BH49" s="6">
        <f t="shared" si="74"/>
        <v>-0.03683429512473169</v>
      </c>
      <c r="BI49" s="1">
        <f t="shared" si="75"/>
        <v>-0.010644366485225163</v>
      </c>
      <c r="BJ49" s="5">
        <f t="shared" si="31"/>
        <v>-0.20968858941431245</v>
      </c>
      <c r="BK49" s="6">
        <f t="shared" si="76"/>
        <v>-0.017740610808708604</v>
      </c>
      <c r="BL49" s="1">
        <f t="shared" si="77"/>
        <v>-0.007010404102796436</v>
      </c>
      <c r="BM49" s="5">
        <f t="shared" si="34"/>
        <v>-0.31838424158822554</v>
      </c>
      <c r="BN49" s="6">
        <f t="shared" si="78"/>
        <v>-0.01168400683799406</v>
      </c>
      <c r="BO49" s="1">
        <f t="shared" si="79"/>
        <v>-0.00522619356728359</v>
      </c>
      <c r="BP49" s="5">
        <f t="shared" si="37"/>
        <v>-0.4270798937621385</v>
      </c>
      <c r="BQ49" s="6">
        <f t="shared" si="80"/>
        <v>-0.008710322612139318</v>
      </c>
      <c r="BT49" s="5">
        <f aca="true" t="shared" si="83" ref="BT49:BT58">BA85</f>
        <v>0.9123548970005837</v>
      </c>
      <c r="BU49" s="24">
        <f aca="true" t="shared" si="84" ref="BU49:BU58">BB85</f>
        <v>0.06215182961873819</v>
      </c>
      <c r="BV49" s="24"/>
      <c r="BW49" s="24"/>
      <c r="BX49" s="24"/>
      <c r="BY49" s="24"/>
      <c r="BZ49" s="24"/>
      <c r="CA49" s="6"/>
      <c r="CB49" s="6"/>
      <c r="CD49" s="5">
        <f t="shared" si="46"/>
        <v>0.04355782676608066</v>
      </c>
      <c r="CE49" s="24"/>
      <c r="CF49" s="24">
        <f t="shared" si="47"/>
        <v>0.012621675048989029</v>
      </c>
      <c r="CG49" s="24"/>
      <c r="CH49" s="24"/>
      <c r="CI49" s="24"/>
      <c r="CJ49" s="24"/>
      <c r="CK49" s="6"/>
      <c r="CL49" s="6"/>
    </row>
    <row r="50" spans="23:90" ht="12">
      <c r="W50" s="1">
        <v>28</v>
      </c>
      <c r="X50" s="1">
        <f t="shared" si="3"/>
        <v>2.9321531433504737</v>
      </c>
      <c r="Y50" s="5">
        <f t="shared" si="1"/>
        <v>-0.2934442802201417</v>
      </c>
      <c r="Z50" s="24">
        <f t="shared" si="2"/>
        <v>0.062373507245327794</v>
      </c>
      <c r="AA50" s="6"/>
      <c r="AC50" s="1">
        <v>1</v>
      </c>
      <c r="AD50" s="1">
        <f t="shared" si="81"/>
        <v>3.5</v>
      </c>
      <c r="AE50" s="1">
        <f t="shared" si="82"/>
        <v>-96.66666666666667</v>
      </c>
      <c r="AF50" s="1">
        <f t="shared" si="5"/>
        <v>-0.4787725573183116</v>
      </c>
      <c r="AG50" s="1">
        <f t="shared" si="6"/>
        <v>0.013237537205328387</v>
      </c>
      <c r="AH50" s="1">
        <f t="shared" si="7"/>
        <v>-0.4787725573183116</v>
      </c>
      <c r="AI50" s="1">
        <f t="shared" si="8"/>
        <v>0.013237537205328387</v>
      </c>
      <c r="AJ50" s="1">
        <f t="shared" si="9"/>
        <v>0.045736824846245215</v>
      </c>
      <c r="AK50" s="1">
        <f t="shared" si="10"/>
        <v>0.01323753720532839</v>
      </c>
      <c r="AL50">
        <f t="shared" si="11"/>
        <v>-0.5689226073778446</v>
      </c>
      <c r="AM50">
        <f t="shared" si="12"/>
        <v>0.013237537205328387</v>
      </c>
      <c r="AN50" s="1">
        <f t="shared" si="13"/>
        <v>-1.1835820396019343</v>
      </c>
      <c r="AO50" s="1">
        <f t="shared" si="14"/>
        <v>0.013237537205328498</v>
      </c>
      <c r="AP50" s="1">
        <f t="shared" si="15"/>
        <v>-1.7982414718260245</v>
      </c>
      <c r="AQ50" s="1">
        <f t="shared" si="16"/>
        <v>0.013237537205328387</v>
      </c>
      <c r="AR50" s="1">
        <f t="shared" si="17"/>
        <v>-2.412900904050114</v>
      </c>
      <c r="AS50" s="1">
        <f t="shared" si="18"/>
        <v>0.013237537205328498</v>
      </c>
      <c r="AU50"/>
      <c r="AW50" s="1">
        <f t="shared" si="67"/>
        <v>-0.027648905525149845</v>
      </c>
      <c r="AX50" s="5">
        <f t="shared" si="20"/>
        <v>-0.08466557679328565</v>
      </c>
      <c r="AY50" s="6">
        <f t="shared" si="68"/>
        <v>-0.046081509208583074</v>
      </c>
      <c r="AZ50" s="1">
        <f t="shared" si="69"/>
        <v>-0.027648905525149845</v>
      </c>
      <c r="BA50" s="5">
        <f t="shared" si="22"/>
        <v>-0.08466557679328565</v>
      </c>
      <c r="BB50" s="6">
        <f t="shared" si="70"/>
        <v>-0.046081509208583074</v>
      </c>
      <c r="BC50" s="1">
        <f t="shared" si="71"/>
        <v>0.28942842555925985</v>
      </c>
      <c r="BD50" s="5">
        <f t="shared" si="25"/>
        <v>0.008088046395120159</v>
      </c>
      <c r="BE50" s="6">
        <f t="shared" si="72"/>
        <v>0.4823807092654331</v>
      </c>
      <c r="BF50" s="1">
        <f t="shared" si="73"/>
        <v>-0.02326772927224669</v>
      </c>
      <c r="BG50" s="5">
        <f t="shared" si="28"/>
        <v>-0.10060760577879287</v>
      </c>
      <c r="BH50" s="6">
        <f t="shared" si="74"/>
        <v>-0.038779548787077824</v>
      </c>
      <c r="BI50" s="1">
        <f t="shared" si="75"/>
        <v>-0.011184300506773983</v>
      </c>
      <c r="BJ50" s="5">
        <f t="shared" si="31"/>
        <v>-0.20930325795270585</v>
      </c>
      <c r="BK50" s="6">
        <f t="shared" si="76"/>
        <v>-0.018640500844623306</v>
      </c>
      <c r="BL50" s="1">
        <f t="shared" si="77"/>
        <v>-0.007361379109940295</v>
      </c>
      <c r="BM50" s="5">
        <f t="shared" si="34"/>
        <v>-0.31799891012661896</v>
      </c>
      <c r="BN50" s="6">
        <f t="shared" si="78"/>
        <v>-0.012268965183233825</v>
      </c>
      <c r="BO50" s="1">
        <f t="shared" si="79"/>
        <v>-0.005486150377377274</v>
      </c>
      <c r="BP50" s="5">
        <f t="shared" si="37"/>
        <v>-0.4266945623005319</v>
      </c>
      <c r="BQ50" s="6">
        <f t="shared" si="80"/>
        <v>-0.009143583962295457</v>
      </c>
      <c r="BT50" s="5">
        <f t="shared" si="83"/>
        <v>0.9123548970005837</v>
      </c>
      <c r="BU50" s="24">
        <f t="shared" si="84"/>
        <v>0.06215182961873819</v>
      </c>
      <c r="BV50" s="24"/>
      <c r="BW50" s="24"/>
      <c r="BX50" s="24"/>
      <c r="BY50" s="24"/>
      <c r="BZ50" s="24"/>
      <c r="CA50" s="6"/>
      <c r="CB50" s="6"/>
      <c r="CD50" s="5">
        <f t="shared" si="46"/>
        <v>0.045736824846245215</v>
      </c>
      <c r="CE50" s="24"/>
      <c r="CF50" s="24">
        <f t="shared" si="47"/>
        <v>0.01323753720532839</v>
      </c>
      <c r="CG50" s="24"/>
      <c r="CH50" s="24"/>
      <c r="CI50" s="24"/>
      <c r="CJ50" s="24"/>
      <c r="CK50" s="6"/>
      <c r="CL50" s="6"/>
    </row>
    <row r="51" spans="23:90" ht="12">
      <c r="W51" s="1">
        <v>29</v>
      </c>
      <c r="X51" s="1">
        <f t="shared" si="3"/>
        <v>3.0368728984701336</v>
      </c>
      <c r="Y51" s="5">
        <f t="shared" si="1"/>
        <v>-0.298356568610482</v>
      </c>
      <c r="Z51" s="24">
        <f t="shared" si="2"/>
        <v>0.03135853898029599</v>
      </c>
      <c r="AA51" s="6"/>
      <c r="AC51" s="1">
        <v>2</v>
      </c>
      <c r="AD51" s="1">
        <f t="shared" si="81"/>
        <v>3.5</v>
      </c>
      <c r="AE51" s="1">
        <f t="shared" si="82"/>
        <v>-93.33333333333333</v>
      </c>
      <c r="AF51" s="1">
        <f t="shared" si="5"/>
        <v>-0.47640563805008723</v>
      </c>
      <c r="AG51" s="1">
        <f t="shared" si="6"/>
        <v>0.013905121228688783</v>
      </c>
      <c r="AH51" s="1">
        <f t="shared" si="7"/>
        <v>-0.47640563805008723</v>
      </c>
      <c r="AI51" s="1">
        <f t="shared" si="8"/>
        <v>0.013905121228688783</v>
      </c>
      <c r="AJ51" s="1">
        <f t="shared" si="9"/>
        <v>0.04810374411446956</v>
      </c>
      <c r="AK51" s="1">
        <f t="shared" si="10"/>
        <v>0.013905121228688802</v>
      </c>
      <c r="AL51">
        <f t="shared" si="11"/>
        <v>-0.5665556881096202</v>
      </c>
      <c r="AM51">
        <f t="shared" si="12"/>
        <v>0.013905121228688838</v>
      </c>
      <c r="AN51" s="1">
        <f t="shared" si="13"/>
        <v>-1.18121512033371</v>
      </c>
      <c r="AO51" s="1">
        <f t="shared" si="14"/>
        <v>0.013905121228688866</v>
      </c>
      <c r="AP51" s="1">
        <f t="shared" si="15"/>
        <v>-1.7958745525578002</v>
      </c>
      <c r="AQ51" s="1">
        <f t="shared" si="16"/>
        <v>0.0139051212286887</v>
      </c>
      <c r="AR51" s="1">
        <f t="shared" si="17"/>
        <v>-2.4105339847818894</v>
      </c>
      <c r="AS51" s="1">
        <f t="shared" si="18"/>
        <v>0.013905121228689032</v>
      </c>
      <c r="AU51"/>
      <c r="AW51" s="1">
        <f t="shared" si="67"/>
        <v>-0.029187566472978765</v>
      </c>
      <c r="AX51" s="5">
        <f t="shared" si="20"/>
        <v>-0.08424701356946636</v>
      </c>
      <c r="AY51" s="6">
        <f t="shared" si="68"/>
        <v>-0.04864594412163128</v>
      </c>
      <c r="AZ51" s="1">
        <f t="shared" si="69"/>
        <v>-0.029187566472978765</v>
      </c>
      <c r="BA51" s="5">
        <f t="shared" si="22"/>
        <v>-0.08424701356946636</v>
      </c>
      <c r="BB51" s="6">
        <f t="shared" si="70"/>
        <v>-0.04864594412163128</v>
      </c>
      <c r="BC51" s="1">
        <f t="shared" si="71"/>
        <v>0.28906525852955706</v>
      </c>
      <c r="BD51" s="5">
        <f t="shared" si="25"/>
        <v>0.008506609618939443</v>
      </c>
      <c r="BE51" s="6">
        <f t="shared" si="72"/>
        <v>0.4817754308825951</v>
      </c>
      <c r="BF51" s="1">
        <f t="shared" si="73"/>
        <v>-0.024543255889081114</v>
      </c>
      <c r="BG51" s="5">
        <f t="shared" si="28"/>
        <v>-0.10018904255497357</v>
      </c>
      <c r="BH51" s="6">
        <f t="shared" si="74"/>
        <v>-0.04090542648180186</v>
      </c>
      <c r="BI51" s="1">
        <f t="shared" si="75"/>
        <v>-0.011771878796099793</v>
      </c>
      <c r="BJ51" s="5">
        <f t="shared" si="31"/>
        <v>-0.20888469472888657</v>
      </c>
      <c r="BK51" s="6">
        <f t="shared" si="76"/>
        <v>-0.019619797993499655</v>
      </c>
      <c r="BL51" s="1">
        <f t="shared" si="77"/>
        <v>-0.007742813220936914</v>
      </c>
      <c r="BM51" s="5">
        <f t="shared" si="34"/>
        <v>-0.3175803469027997</v>
      </c>
      <c r="BN51" s="6">
        <f t="shared" si="78"/>
        <v>-0.012904688701561523</v>
      </c>
      <c r="BO51" s="1">
        <f t="shared" si="79"/>
        <v>-0.005768481720844603</v>
      </c>
      <c r="BP51" s="5">
        <f t="shared" si="37"/>
        <v>-0.4262759990767126</v>
      </c>
      <c r="BQ51" s="6">
        <f t="shared" si="80"/>
        <v>-0.009614136201407672</v>
      </c>
      <c r="BT51" s="5">
        <f t="shared" si="83"/>
        <v>0.9282991772999287</v>
      </c>
      <c r="BU51" s="24">
        <f t="shared" si="84"/>
        <v>0.05563590543561121</v>
      </c>
      <c r="BV51" s="24"/>
      <c r="BW51" s="24"/>
      <c r="BX51" s="24"/>
      <c r="BY51" s="24"/>
      <c r="BZ51" s="24"/>
      <c r="CA51" s="6"/>
      <c r="CB51" s="6"/>
      <c r="CD51" s="5">
        <f t="shared" si="46"/>
        <v>0.04810374411446956</v>
      </c>
      <c r="CE51" s="24"/>
      <c r="CF51" s="24">
        <f t="shared" si="47"/>
        <v>0.013905121228688802</v>
      </c>
      <c r="CG51" s="24"/>
      <c r="CH51" s="24"/>
      <c r="CI51" s="24"/>
      <c r="CJ51" s="24"/>
      <c r="CK51" s="6"/>
      <c r="CL51" s="6"/>
    </row>
    <row r="52" spans="23:90" ht="12">
      <c r="W52" s="1">
        <v>30</v>
      </c>
      <c r="X52" s="1">
        <f t="shared" si="3"/>
        <v>3.1415926535897927</v>
      </c>
      <c r="Y52" s="5">
        <f t="shared" si="1"/>
        <v>-0.3</v>
      </c>
      <c r="Z52" s="24">
        <f t="shared" si="2"/>
        <v>1.6998121660227738E-16</v>
      </c>
      <c r="AA52" s="6"/>
      <c r="AC52" s="1">
        <v>3</v>
      </c>
      <c r="AD52" s="1">
        <f t="shared" si="81"/>
        <v>3.5</v>
      </c>
      <c r="AE52" s="1">
        <f t="shared" si="82"/>
        <v>-90</v>
      </c>
      <c r="AF52" s="1">
        <f t="shared" si="5"/>
        <v>-0.47382730054946653</v>
      </c>
      <c r="AG52" s="1">
        <f t="shared" si="6"/>
        <v>0.014630713421088098</v>
      </c>
      <c r="AH52" s="1">
        <f t="shared" si="7"/>
        <v>-0.47382730054946653</v>
      </c>
      <c r="AI52" s="1">
        <f t="shared" si="8"/>
        <v>0.014630713421088098</v>
      </c>
      <c r="AJ52" s="1">
        <f t="shared" si="9"/>
        <v>0.05068208161509028</v>
      </c>
      <c r="AK52" s="1">
        <f t="shared" si="10"/>
        <v>0.014630713421088104</v>
      </c>
      <c r="AL52">
        <f t="shared" si="11"/>
        <v>-0.5639773506089996</v>
      </c>
      <c r="AM52">
        <f t="shared" si="12"/>
        <v>0.014630713421088098</v>
      </c>
      <c r="AN52" s="1">
        <f t="shared" si="13"/>
        <v>-1.1786367828330893</v>
      </c>
      <c r="AO52" s="1">
        <f t="shared" si="14"/>
        <v>0.014630713421088182</v>
      </c>
      <c r="AP52" s="1">
        <f t="shared" si="15"/>
        <v>-1.7932962150571794</v>
      </c>
      <c r="AQ52" s="1">
        <f t="shared" si="16"/>
        <v>0.014630713421088126</v>
      </c>
      <c r="AR52" s="1">
        <f t="shared" si="17"/>
        <v>-2.407955647281269</v>
      </c>
      <c r="AS52" s="1">
        <f t="shared" si="18"/>
        <v>0.014630713421088237</v>
      </c>
      <c r="AU52"/>
      <c r="AW52" s="1">
        <f t="shared" si="67"/>
        <v>-0.0308777341536079</v>
      </c>
      <c r="AX52" s="5">
        <f t="shared" si="20"/>
        <v>-0.08379106339370748</v>
      </c>
      <c r="AY52" s="6">
        <f t="shared" si="68"/>
        <v>-0.05146289025601317</v>
      </c>
      <c r="AZ52" s="1">
        <f t="shared" si="69"/>
        <v>-0.0308777341536079</v>
      </c>
      <c r="BA52" s="5">
        <f t="shared" si="22"/>
        <v>-0.08379106339370748</v>
      </c>
      <c r="BB52" s="6">
        <f t="shared" si="70"/>
        <v>-0.05146289025601317</v>
      </c>
      <c r="BC52" s="1">
        <f t="shared" si="71"/>
        <v>0.2886762531224033</v>
      </c>
      <c r="BD52" s="5">
        <f t="shared" si="25"/>
        <v>0.008962559794698321</v>
      </c>
      <c r="BE52" s="6">
        <f t="shared" si="72"/>
        <v>0.4811270885373389</v>
      </c>
      <c r="BF52" s="1">
        <f t="shared" si="73"/>
        <v>-0.025942023035658113</v>
      </c>
      <c r="BG52" s="5">
        <f t="shared" si="28"/>
        <v>-0.0997330923792147</v>
      </c>
      <c r="BH52" s="6">
        <f t="shared" si="74"/>
        <v>-0.04323670505943019</v>
      </c>
      <c r="BI52" s="1">
        <f t="shared" si="75"/>
        <v>-0.012413250319509234</v>
      </c>
      <c r="BJ52" s="5">
        <f t="shared" si="31"/>
        <v>-0.2084287445531277</v>
      </c>
      <c r="BK52" s="6">
        <f t="shared" si="76"/>
        <v>-0.02068875053251539</v>
      </c>
      <c r="BL52" s="1">
        <f t="shared" si="77"/>
        <v>-0.00815855924874164</v>
      </c>
      <c r="BM52" s="5">
        <f t="shared" si="34"/>
        <v>-0.3171243967270408</v>
      </c>
      <c r="BN52" s="6">
        <f t="shared" si="78"/>
        <v>-0.013597598747902733</v>
      </c>
      <c r="BO52" s="1">
        <f t="shared" si="79"/>
        <v>-0.0060759895796283535</v>
      </c>
      <c r="BP52" s="5">
        <f t="shared" si="37"/>
        <v>-0.4258200489009537</v>
      </c>
      <c r="BQ52" s="6">
        <f t="shared" si="80"/>
        <v>-0.01012664929938059</v>
      </c>
      <c r="BT52" s="5">
        <f t="shared" si="83"/>
        <v>0.9435276748283221</v>
      </c>
      <c r="BU52" s="24">
        <f t="shared" si="84"/>
        <v>0.04961107560750988</v>
      </c>
      <c r="BV52" s="24"/>
      <c r="BW52" s="24"/>
      <c r="BX52" s="24"/>
      <c r="BY52" s="24"/>
      <c r="BZ52" s="24"/>
      <c r="CA52" s="6"/>
      <c r="CB52" s="6"/>
      <c r="CD52" s="5">
        <f t="shared" si="46"/>
        <v>0.05068208161509028</v>
      </c>
      <c r="CE52" s="24"/>
      <c r="CF52" s="24">
        <f t="shared" si="47"/>
        <v>0.014630713421088104</v>
      </c>
      <c r="CG52" s="24"/>
      <c r="CH52" s="24"/>
      <c r="CI52" s="24"/>
      <c r="CJ52" s="24"/>
      <c r="CK52" s="6"/>
      <c r="CL52" s="6"/>
    </row>
    <row r="53" spans="23:90" ht="12">
      <c r="W53" s="1">
        <v>31</v>
      </c>
      <c r="X53" s="1">
        <f t="shared" si="3"/>
        <v>3.2463124087094526</v>
      </c>
      <c r="Y53" s="5">
        <f t="shared" si="1"/>
        <v>-0.298356568610482</v>
      </c>
      <c r="Z53" s="24">
        <f t="shared" si="2"/>
        <v>-0.03135853898029591</v>
      </c>
      <c r="AA53" s="6"/>
      <c r="AC53" s="1">
        <v>4</v>
      </c>
      <c r="AD53" s="1">
        <f t="shared" si="81"/>
        <v>3.5</v>
      </c>
      <c r="AE53" s="1">
        <f t="shared" si="82"/>
        <v>-86.66666666666667</v>
      </c>
      <c r="AF53" s="1">
        <f t="shared" si="5"/>
        <v>-0.47101013095308564</v>
      </c>
      <c r="AG53" s="1">
        <f t="shared" si="6"/>
        <v>0.015421616594677723</v>
      </c>
      <c r="AH53" s="1">
        <f t="shared" si="7"/>
        <v>-0.47101013095308564</v>
      </c>
      <c r="AI53" s="1">
        <f t="shared" si="8"/>
        <v>0.015421616594677723</v>
      </c>
      <c r="AJ53" s="1">
        <f t="shared" si="9"/>
        <v>0.05349925121147113</v>
      </c>
      <c r="AK53" s="1">
        <f t="shared" si="10"/>
        <v>0.015421616594677707</v>
      </c>
      <c r="AL53">
        <f t="shared" si="11"/>
        <v>-0.5611601810126187</v>
      </c>
      <c r="AM53">
        <f t="shared" si="12"/>
        <v>0.015421616594677723</v>
      </c>
      <c r="AN53" s="1">
        <f t="shared" si="13"/>
        <v>-1.1758196132367085</v>
      </c>
      <c r="AO53" s="1">
        <f t="shared" si="14"/>
        <v>0.015421616594677778</v>
      </c>
      <c r="AP53" s="1">
        <f t="shared" si="15"/>
        <v>-1.7904790454607984</v>
      </c>
      <c r="AQ53" s="1">
        <f t="shared" si="16"/>
        <v>0.015421616594677667</v>
      </c>
      <c r="AR53" s="1">
        <f t="shared" si="17"/>
        <v>-2.405138477684888</v>
      </c>
      <c r="AS53" s="1">
        <f t="shared" si="18"/>
        <v>0.015421616594677778</v>
      </c>
      <c r="AU53"/>
      <c r="AW53" s="1">
        <f t="shared" si="67"/>
        <v>-0.032741581510088096</v>
      </c>
      <c r="AX53" s="5">
        <f t="shared" si="20"/>
        <v>-0.08329287843060502</v>
      </c>
      <c r="AY53" s="6">
        <f t="shared" si="68"/>
        <v>-0.054569302516813495</v>
      </c>
      <c r="AZ53" s="1">
        <f t="shared" si="69"/>
        <v>-0.032741581510088096</v>
      </c>
      <c r="BA53" s="5">
        <f t="shared" si="22"/>
        <v>-0.08329287843060502</v>
      </c>
      <c r="BB53" s="6">
        <f t="shared" si="70"/>
        <v>-0.054569302516813495</v>
      </c>
      <c r="BC53" s="1">
        <f t="shared" si="71"/>
        <v>0.2882585502686635</v>
      </c>
      <c r="BD53" s="5">
        <f t="shared" si="25"/>
        <v>0.009460744757800779</v>
      </c>
      <c r="BE53" s="6">
        <f t="shared" si="72"/>
        <v>0.48043091711443914</v>
      </c>
      <c r="BF53" s="1">
        <f t="shared" si="73"/>
        <v>-0.027481665870962683</v>
      </c>
      <c r="BG53" s="5">
        <f t="shared" si="28"/>
        <v>-0.09923490741611224</v>
      </c>
      <c r="BH53" s="6">
        <f t="shared" si="74"/>
        <v>-0.04580277645160447</v>
      </c>
      <c r="BI53" s="1">
        <f t="shared" si="75"/>
        <v>-0.01311563136136699</v>
      </c>
      <c r="BJ53" s="5">
        <f t="shared" si="31"/>
        <v>-0.20793055959002527</v>
      </c>
      <c r="BK53" s="6">
        <f t="shared" si="76"/>
        <v>-0.021859385602278316</v>
      </c>
      <c r="BL53" s="1">
        <f t="shared" si="77"/>
        <v>-0.008613123193915266</v>
      </c>
      <c r="BM53" s="5">
        <f t="shared" si="34"/>
        <v>-0.3166262117639383</v>
      </c>
      <c r="BN53" s="6">
        <f t="shared" si="78"/>
        <v>-0.014355205323192111</v>
      </c>
      <c r="BO53" s="1">
        <f t="shared" si="79"/>
        <v>-0.006411945398471256</v>
      </c>
      <c r="BP53" s="5">
        <f t="shared" si="37"/>
        <v>-0.42532186393785126</v>
      </c>
      <c r="BQ53" s="6">
        <f t="shared" si="80"/>
        <v>-0.01068657566411876</v>
      </c>
      <c r="BT53" s="5">
        <f t="shared" si="83"/>
        <v>0.9578002305654701</v>
      </c>
      <c r="BU53" s="24">
        <f t="shared" si="84"/>
        <v>0.04417546519137982</v>
      </c>
      <c r="BV53" s="24"/>
      <c r="BW53" s="24"/>
      <c r="BX53" s="24"/>
      <c r="BY53" s="24"/>
      <c r="BZ53" s="24"/>
      <c r="CA53" s="6"/>
      <c r="CB53" s="6"/>
      <c r="CD53" s="5">
        <f t="shared" si="46"/>
        <v>0.05349925121147113</v>
      </c>
      <c r="CE53" s="24"/>
      <c r="CF53" s="24">
        <f t="shared" si="47"/>
        <v>0.015421616594677707</v>
      </c>
      <c r="CG53" s="24"/>
      <c r="CH53" s="24"/>
      <c r="CI53" s="24"/>
      <c r="CJ53" s="24"/>
      <c r="CK53" s="6"/>
      <c r="CL53" s="6"/>
    </row>
    <row r="54" spans="23:90" ht="12">
      <c r="W54" s="1">
        <v>32</v>
      </c>
      <c r="X54" s="1">
        <f t="shared" si="3"/>
        <v>3.3510321638291125</v>
      </c>
      <c r="Y54" s="5">
        <f aca="true" t="shared" si="85" ref="Y54:Y82">B/2*COS(X54)</f>
        <v>-0.2934442802201417</v>
      </c>
      <c r="Z54" s="24">
        <f aca="true" t="shared" si="86" ref="Z54:Z82">B/2*SIN(X54)</f>
        <v>-0.06237350724532772</v>
      </c>
      <c r="AA54" s="6"/>
      <c r="AC54" s="1">
        <v>5</v>
      </c>
      <c r="AD54" s="1">
        <f t="shared" si="81"/>
        <v>3.5</v>
      </c>
      <c r="AE54" s="1">
        <f t="shared" si="82"/>
        <v>-83.33333333333334</v>
      </c>
      <c r="AF54" s="1">
        <f t="shared" si="5"/>
        <v>-0.467921970005433</v>
      </c>
      <c r="AG54" s="1">
        <f t="shared" si="6"/>
        <v>0.016286358185123223</v>
      </c>
      <c r="AH54" s="1">
        <f t="shared" si="7"/>
        <v>-0.467921970005433</v>
      </c>
      <c r="AI54" s="1">
        <f t="shared" si="8"/>
        <v>0.016286358185123223</v>
      </c>
      <c r="AJ54" s="1">
        <f t="shared" si="9"/>
        <v>0.05658741215912379</v>
      </c>
      <c r="AK54" s="1">
        <f t="shared" si="10"/>
        <v>0.016286358185123213</v>
      </c>
      <c r="AL54">
        <f t="shared" si="11"/>
        <v>-0.558072020064966</v>
      </c>
      <c r="AM54">
        <f t="shared" si="12"/>
        <v>0.016286358185123223</v>
      </c>
      <c r="AN54" s="1">
        <f t="shared" si="13"/>
        <v>-1.1727314522890557</v>
      </c>
      <c r="AO54" s="1">
        <f t="shared" si="14"/>
        <v>0.016286358185123306</v>
      </c>
      <c r="AP54" s="1">
        <f t="shared" si="15"/>
        <v>-1.7873908845131459</v>
      </c>
      <c r="AQ54" s="1">
        <f t="shared" si="16"/>
        <v>0.01628635818512314</v>
      </c>
      <c r="AR54" s="1">
        <f t="shared" si="17"/>
        <v>-2.4020503167372356</v>
      </c>
      <c r="AS54" s="1">
        <f t="shared" si="18"/>
        <v>0.01628635818512325</v>
      </c>
      <c r="AU54"/>
      <c r="AW54" s="1">
        <f t="shared" si="67"/>
        <v>-0.03480571383500998</v>
      </c>
      <c r="AX54" s="5">
        <f t="shared" si="20"/>
        <v>-0.08274677167518028</v>
      </c>
      <c r="AY54" s="6">
        <f t="shared" si="68"/>
        <v>-0.05800952305834997</v>
      </c>
      <c r="AZ54" s="1">
        <f t="shared" si="69"/>
        <v>-0.03480571383500998</v>
      </c>
      <c r="BA54" s="5">
        <f t="shared" si="22"/>
        <v>-0.08274677167518028</v>
      </c>
      <c r="BB54" s="6">
        <f t="shared" si="70"/>
        <v>-0.05800952305834997</v>
      </c>
      <c r="BC54" s="1">
        <f t="shared" si="71"/>
        <v>0.2878088529534798</v>
      </c>
      <c r="BD54" s="5">
        <f t="shared" si="25"/>
        <v>0.010006851513225525</v>
      </c>
      <c r="BE54" s="6">
        <f t="shared" si="72"/>
        <v>0.479681421589133</v>
      </c>
      <c r="BF54" s="1">
        <f t="shared" si="73"/>
        <v>-0.029183255206428917</v>
      </c>
      <c r="BG54" s="5">
        <f t="shared" si="28"/>
        <v>-0.0986888006606875</v>
      </c>
      <c r="BH54" s="6">
        <f t="shared" si="74"/>
        <v>-0.04863875867738153</v>
      </c>
      <c r="BI54" s="1">
        <f t="shared" si="75"/>
        <v>-0.013887542756130525</v>
      </c>
      <c r="BJ54" s="5">
        <f t="shared" si="31"/>
        <v>-0.2073844528346005</v>
      </c>
      <c r="BK54" s="6">
        <f t="shared" si="76"/>
        <v>-0.023145904593550877</v>
      </c>
      <c r="BL54" s="1">
        <f t="shared" si="77"/>
        <v>-0.009111805552012346</v>
      </c>
      <c r="BM54" s="5">
        <f t="shared" si="34"/>
        <v>-0.3160801050085136</v>
      </c>
      <c r="BN54" s="6">
        <f t="shared" si="78"/>
        <v>-0.015186342586687244</v>
      </c>
      <c r="BO54" s="1">
        <f t="shared" si="79"/>
        <v>-0.006780190269804762</v>
      </c>
      <c r="BP54" s="5">
        <f t="shared" si="37"/>
        <v>-0.42477575718242655</v>
      </c>
      <c r="BQ54" s="6">
        <f t="shared" si="80"/>
        <v>-0.01130031711634127</v>
      </c>
      <c r="BT54" s="5">
        <f t="shared" si="83"/>
        <v>0.9718090744680876</v>
      </c>
      <c r="BU54" s="24">
        <f t="shared" si="84"/>
        <v>0.03890255396347574</v>
      </c>
      <c r="BV54" s="24"/>
      <c r="BW54" s="24"/>
      <c r="BX54" s="24"/>
      <c r="BY54" s="24"/>
      <c r="BZ54" s="24"/>
      <c r="CA54" s="6"/>
      <c r="CB54" s="6"/>
      <c r="CD54" s="5">
        <f t="shared" si="46"/>
        <v>0.05658741215912379</v>
      </c>
      <c r="CE54" s="24"/>
      <c r="CF54" s="24">
        <f t="shared" si="47"/>
        <v>0.016286358185123213</v>
      </c>
      <c r="CG54" s="24"/>
      <c r="CH54" s="24"/>
      <c r="CI54" s="24"/>
      <c r="CJ54" s="24"/>
      <c r="CK54" s="6"/>
      <c r="CL54" s="6"/>
    </row>
    <row r="55" spans="23:90" ht="12">
      <c r="W55" s="1">
        <v>33</v>
      </c>
      <c r="X55" s="1">
        <f t="shared" si="3"/>
        <v>3.4557519189487724</v>
      </c>
      <c r="Y55" s="5">
        <f t="shared" si="85"/>
        <v>-0.2853169548885461</v>
      </c>
      <c r="Z55" s="24">
        <f t="shared" si="86"/>
        <v>-0.09270509831248418</v>
      </c>
      <c r="AA55" s="6"/>
      <c r="AC55" s="1">
        <v>6</v>
      </c>
      <c r="AD55" s="1">
        <f t="shared" si="81"/>
        <v>3.5</v>
      </c>
      <c r="AE55" s="1">
        <f t="shared" si="82"/>
        <v>-80</v>
      </c>
      <c r="AF55" s="1">
        <f t="shared" si="5"/>
        <v>-0.46452486908863566</v>
      </c>
      <c r="AG55" s="1">
        <f t="shared" si="6"/>
        <v>0.01723495058695293</v>
      </c>
      <c r="AH55" s="1">
        <f t="shared" si="7"/>
        <v>-0.46452486908863566</v>
      </c>
      <c r="AI55" s="1">
        <f t="shared" si="8"/>
        <v>0.01723495058695293</v>
      </c>
      <c r="AJ55" s="1">
        <f t="shared" si="9"/>
        <v>0.05998451307592113</v>
      </c>
      <c r="AK55" s="1">
        <f t="shared" si="10"/>
        <v>0.017234950586952912</v>
      </c>
      <c r="AL55">
        <f t="shared" si="11"/>
        <v>-0.5546749191481687</v>
      </c>
      <c r="AM55">
        <f t="shared" si="12"/>
        <v>0.01723495058695293</v>
      </c>
      <c r="AN55" s="1">
        <f t="shared" si="13"/>
        <v>-1.1693343513722585</v>
      </c>
      <c r="AO55" s="1">
        <f t="shared" si="14"/>
        <v>0.017234950586952957</v>
      </c>
      <c r="AP55" s="1">
        <f t="shared" si="15"/>
        <v>-1.7839937835963484</v>
      </c>
      <c r="AQ55" s="1">
        <f t="shared" si="16"/>
        <v>0.017234950586953013</v>
      </c>
      <c r="AR55" s="1">
        <f t="shared" si="17"/>
        <v>-2.398653215820438</v>
      </c>
      <c r="AS55" s="1">
        <f t="shared" si="18"/>
        <v>0.017234950586953124</v>
      </c>
      <c r="AU55"/>
      <c r="AW55" s="1">
        <f t="shared" si="67"/>
        <v>-0.03710232052972032</v>
      </c>
      <c r="AX55" s="5">
        <f t="shared" si="20"/>
        <v>-0.08214603233841326</v>
      </c>
      <c r="AY55" s="6">
        <f t="shared" si="68"/>
        <v>-0.0618372008828672</v>
      </c>
      <c r="AZ55" s="1">
        <f t="shared" si="69"/>
        <v>-0.03710232052972032</v>
      </c>
      <c r="BA55" s="5">
        <f t="shared" si="22"/>
        <v>-0.08214603233841326</v>
      </c>
      <c r="BB55" s="6">
        <f t="shared" si="70"/>
        <v>-0.0618372008828672</v>
      </c>
      <c r="BC55" s="1">
        <f t="shared" si="71"/>
        <v>0.2873233390281755</v>
      </c>
      <c r="BD55" s="5">
        <f t="shared" si="25"/>
        <v>0.010607590849992531</v>
      </c>
      <c r="BE55" s="6">
        <f t="shared" si="72"/>
        <v>0.4788722317136258</v>
      </c>
      <c r="BF55" s="1">
        <f t="shared" si="73"/>
        <v>-0.031072164960011483</v>
      </c>
      <c r="BG55" s="5">
        <f t="shared" si="28"/>
        <v>-0.09808806132392049</v>
      </c>
      <c r="BH55" s="6">
        <f t="shared" si="74"/>
        <v>-0.05178694160001914</v>
      </c>
      <c r="BI55" s="1">
        <f t="shared" si="75"/>
        <v>-0.014739112527334107</v>
      </c>
      <c r="BJ55" s="5">
        <f t="shared" si="31"/>
        <v>-0.2067837134978335</v>
      </c>
      <c r="BK55" s="6">
        <f t="shared" si="76"/>
        <v>-0.024565187545556845</v>
      </c>
      <c r="BL55" s="1">
        <f t="shared" si="77"/>
        <v>-0.009660880405204731</v>
      </c>
      <c r="BM55" s="5">
        <f t="shared" si="34"/>
        <v>-0.31547936567174656</v>
      </c>
      <c r="BN55" s="6">
        <f t="shared" si="78"/>
        <v>-0.016101467342007885</v>
      </c>
      <c r="BO55" s="1">
        <f t="shared" si="79"/>
        <v>-0.0071852614931075245</v>
      </c>
      <c r="BP55" s="5">
        <f t="shared" si="37"/>
        <v>-0.4241750178456595</v>
      </c>
      <c r="BQ55" s="6">
        <f t="shared" si="80"/>
        <v>-0.011975435821845874</v>
      </c>
      <c r="BT55" s="5">
        <f t="shared" si="83"/>
        <v>0.9844975630985318</v>
      </c>
      <c r="BU55" s="24">
        <f t="shared" si="84"/>
        <v>0.034355090764470665</v>
      </c>
      <c r="BV55" s="24"/>
      <c r="BW55" s="24"/>
      <c r="BX55" s="24"/>
      <c r="BY55" s="24"/>
      <c r="BZ55" s="24"/>
      <c r="CA55" s="6"/>
      <c r="CB55" s="6"/>
      <c r="CD55" s="5">
        <f t="shared" si="46"/>
        <v>0.05998451307592113</v>
      </c>
      <c r="CE55" s="24"/>
      <c r="CF55" s="24">
        <f t="shared" si="47"/>
        <v>0.017234950586952912</v>
      </c>
      <c r="CG55" s="24"/>
      <c r="CH55" s="24"/>
      <c r="CI55" s="24"/>
      <c r="CJ55" s="24"/>
      <c r="CK55" s="6"/>
      <c r="CL55" s="6"/>
    </row>
    <row r="56" spans="23:90" ht="12">
      <c r="W56" s="1">
        <v>34</v>
      </c>
      <c r="X56" s="1">
        <f t="shared" si="3"/>
        <v>3.5604716740684323</v>
      </c>
      <c r="Y56" s="5">
        <f t="shared" si="85"/>
        <v>-0.27406363729278027</v>
      </c>
      <c r="Z56" s="24">
        <f t="shared" si="86"/>
        <v>-0.12202099292274006</v>
      </c>
      <c r="AA56" s="6"/>
      <c r="AC56" s="1">
        <v>7</v>
      </c>
      <c r="AD56" s="1">
        <f t="shared" si="81"/>
        <v>3.5</v>
      </c>
      <c r="AE56" s="1">
        <f t="shared" si="82"/>
        <v>-76.66666666666666</v>
      </c>
      <c r="AF56" s="1">
        <f t="shared" si="5"/>
        <v>-0.46077376356634325</v>
      </c>
      <c r="AG56" s="1">
        <f t="shared" si="6"/>
        <v>0.01827921941024191</v>
      </c>
      <c r="AH56" s="1">
        <f t="shared" si="7"/>
        <v>-0.46077376356634325</v>
      </c>
      <c r="AI56" s="1">
        <f t="shared" si="8"/>
        <v>0.01827921941024191</v>
      </c>
      <c r="AJ56" s="1">
        <f t="shared" si="9"/>
        <v>0.0637356185982135</v>
      </c>
      <c r="AK56" s="1">
        <f t="shared" si="10"/>
        <v>0.01827921941024191</v>
      </c>
      <c r="AL56">
        <f t="shared" si="11"/>
        <v>-0.5509238136258763</v>
      </c>
      <c r="AM56">
        <f t="shared" si="12"/>
        <v>0.018279219410241965</v>
      </c>
      <c r="AN56" s="1">
        <f t="shared" si="13"/>
        <v>-1.165583245849966</v>
      </c>
      <c r="AO56" s="1">
        <f t="shared" si="14"/>
        <v>0.018279219410241965</v>
      </c>
      <c r="AP56" s="1">
        <f t="shared" si="15"/>
        <v>-1.7802426780740561</v>
      </c>
      <c r="AQ56" s="1">
        <f t="shared" si="16"/>
        <v>0.018279219410241798</v>
      </c>
      <c r="AR56" s="1">
        <f t="shared" si="17"/>
        <v>-2.394902110298146</v>
      </c>
      <c r="AS56" s="1">
        <f t="shared" si="18"/>
        <v>0.01827921941024202</v>
      </c>
      <c r="AU56"/>
      <c r="AW56" s="1">
        <f t="shared" si="67"/>
        <v>-0.039670703619847106</v>
      </c>
      <c r="AX56" s="5">
        <f t="shared" si="20"/>
        <v>-0.08148269124293311</v>
      </c>
      <c r="AY56" s="6">
        <f t="shared" si="68"/>
        <v>-0.06611783936641184</v>
      </c>
      <c r="AZ56" s="1">
        <f t="shared" si="69"/>
        <v>-0.039670703619847106</v>
      </c>
      <c r="BA56" s="5">
        <f t="shared" si="22"/>
        <v>-0.08148269124293311</v>
      </c>
      <c r="BB56" s="6">
        <f t="shared" si="70"/>
        <v>-0.06611783936641184</v>
      </c>
      <c r="BC56" s="1">
        <f t="shared" si="71"/>
        <v>0.2867975523305625</v>
      </c>
      <c r="BD56" s="5">
        <f t="shared" si="25"/>
        <v>0.011270931945472684</v>
      </c>
      <c r="BE56" s="6">
        <f t="shared" si="72"/>
        <v>0.4779959205509375</v>
      </c>
      <c r="BF56" s="1">
        <f t="shared" si="73"/>
        <v>-0.03317921454499895</v>
      </c>
      <c r="BG56" s="5">
        <f t="shared" si="28"/>
        <v>-0.09742472022844033</v>
      </c>
      <c r="BH56" s="6">
        <f t="shared" si="74"/>
        <v>-0.05529869090833158</v>
      </c>
      <c r="BI56" s="1">
        <f t="shared" si="75"/>
        <v>-0.015682465817284805</v>
      </c>
      <c r="BJ56" s="5">
        <f t="shared" si="31"/>
        <v>-0.2061203724023533</v>
      </c>
      <c r="BK56" s="6">
        <f t="shared" si="76"/>
        <v>-0.02613744302880801</v>
      </c>
      <c r="BL56" s="1">
        <f t="shared" si="77"/>
        <v>-0.01026782451368768</v>
      </c>
      <c r="BM56" s="5">
        <f t="shared" si="34"/>
        <v>-0.3148160245762664</v>
      </c>
      <c r="BN56" s="6">
        <f t="shared" si="78"/>
        <v>-0.017113040856146133</v>
      </c>
      <c r="BO56" s="1">
        <f t="shared" si="79"/>
        <v>-0.007632553886708299</v>
      </c>
      <c r="BP56" s="5">
        <f t="shared" si="37"/>
        <v>-0.4235116767501794</v>
      </c>
      <c r="BQ56" s="6">
        <f t="shared" si="80"/>
        <v>-0.012720923144513832</v>
      </c>
      <c r="BT56" s="5">
        <f t="shared" si="83"/>
        <v>0.9969125569756349</v>
      </c>
      <c r="BU56" s="24">
        <f t="shared" si="84"/>
        <v>0.029928905724963234</v>
      </c>
      <c r="BV56" s="24"/>
      <c r="BW56" s="24"/>
      <c r="BX56" s="24"/>
      <c r="BY56" s="24"/>
      <c r="BZ56" s="24"/>
      <c r="CA56" s="6"/>
      <c r="CB56" s="6"/>
      <c r="CD56" s="5">
        <f t="shared" si="46"/>
        <v>0.0637356185982135</v>
      </c>
      <c r="CE56" s="24"/>
      <c r="CF56" s="24">
        <f t="shared" si="47"/>
        <v>0.01827921941024191</v>
      </c>
      <c r="CG56" s="24"/>
      <c r="CH56" s="24"/>
      <c r="CI56" s="24"/>
      <c r="CJ56" s="24"/>
      <c r="CK56" s="6"/>
      <c r="CL56" s="6"/>
    </row>
    <row r="57" spans="23:90" ht="12">
      <c r="W57" s="1">
        <v>35</v>
      </c>
      <c r="X57" s="1">
        <f t="shared" si="3"/>
        <v>3.665191429188092</v>
      </c>
      <c r="Y57" s="5">
        <f t="shared" si="85"/>
        <v>-0.2598076211353316</v>
      </c>
      <c r="Z57" s="24">
        <f t="shared" si="86"/>
        <v>-0.1499999999999999</v>
      </c>
      <c r="AA57" s="6"/>
      <c r="AC57" s="1">
        <v>8</v>
      </c>
      <c r="AD57" s="1">
        <f t="shared" si="81"/>
        <v>3.5</v>
      </c>
      <c r="AE57" s="1">
        <f t="shared" si="82"/>
        <v>-73.33333333333334</v>
      </c>
      <c r="AF57" s="1">
        <f t="shared" si="5"/>
        <v>-0.45661477129913874</v>
      </c>
      <c r="AG57" s="1">
        <f t="shared" si="6"/>
        <v>0.019433220918685518</v>
      </c>
      <c r="AH57" s="61">
        <f t="shared" si="7"/>
        <v>-0.45661477129913874</v>
      </c>
      <c r="AI57" s="61">
        <f t="shared" si="8"/>
        <v>0.019433220918685518</v>
      </c>
      <c r="AJ57" s="1">
        <f t="shared" si="9"/>
        <v>0.06789461086541806</v>
      </c>
      <c r="AK57" s="1">
        <f t="shared" si="10"/>
        <v>0.019433220918685528</v>
      </c>
      <c r="AL57">
        <f t="shared" si="11"/>
        <v>-0.5467648213586718</v>
      </c>
      <c r="AM57">
        <f t="shared" si="12"/>
        <v>0.019433220918685545</v>
      </c>
      <c r="AN57" s="1">
        <f t="shared" si="13"/>
        <v>-1.1614242535827615</v>
      </c>
      <c r="AO57" s="1">
        <f t="shared" si="14"/>
        <v>0.0194332209186856</v>
      </c>
      <c r="AP57" s="1">
        <f t="shared" si="15"/>
        <v>-1.7760836858068516</v>
      </c>
      <c r="AQ57" s="1">
        <f t="shared" si="16"/>
        <v>0.01943322091868549</v>
      </c>
      <c r="AR57" s="1">
        <f t="shared" si="17"/>
        <v>-2.390743118030941</v>
      </c>
      <c r="AS57" s="1">
        <f t="shared" si="18"/>
        <v>0.0194332209186856</v>
      </c>
      <c r="AU57"/>
      <c r="AW57" s="1">
        <f t="shared" si="67"/>
        <v>-0.04255933478322446</v>
      </c>
      <c r="AX57" s="5">
        <f t="shared" si="20"/>
        <v>-0.08074721993448138</v>
      </c>
      <c r="AY57" s="6">
        <f t="shared" si="68"/>
        <v>-0.07093222463870744</v>
      </c>
      <c r="AZ57" s="1">
        <f t="shared" si="69"/>
        <v>-0.04255933478322446</v>
      </c>
      <c r="BA57" s="5">
        <f t="shared" si="22"/>
        <v>-0.08074721993448138</v>
      </c>
      <c r="BB57" s="6">
        <f t="shared" si="70"/>
        <v>-0.07093222463870744</v>
      </c>
      <c r="BC57" s="1">
        <f t="shared" si="71"/>
        <v>0.28622626554567654</v>
      </c>
      <c r="BD57" s="5">
        <f t="shared" si="25"/>
        <v>0.012006403253924434</v>
      </c>
      <c r="BE57" s="6">
        <f t="shared" si="72"/>
        <v>0.4770437759094609</v>
      </c>
      <c r="BF57" s="1">
        <f t="shared" si="73"/>
        <v>-0.03554219320547246</v>
      </c>
      <c r="BG57" s="5">
        <f t="shared" si="28"/>
        <v>-0.09668924891998859</v>
      </c>
      <c r="BH57" s="6">
        <f t="shared" si="74"/>
        <v>-0.05923698867578743</v>
      </c>
      <c r="BI57" s="1">
        <f t="shared" si="75"/>
        <v>-0.016732232738155762</v>
      </c>
      <c r="BJ57" s="5">
        <f t="shared" si="31"/>
        <v>-0.2053849010939016</v>
      </c>
      <c r="BK57" s="6">
        <f t="shared" si="76"/>
        <v>-0.027887054563592938</v>
      </c>
      <c r="BL57" s="1">
        <f t="shared" si="77"/>
        <v>-0.010941613322604914</v>
      </c>
      <c r="BM57" s="5">
        <f t="shared" si="34"/>
        <v>-0.31408055326781464</v>
      </c>
      <c r="BN57" s="6">
        <f t="shared" si="78"/>
        <v>-0.018236022204341524</v>
      </c>
      <c r="BO57" s="1">
        <f t="shared" si="79"/>
        <v>-0.008128527390550914</v>
      </c>
      <c r="BP57" s="5">
        <f t="shared" si="37"/>
        <v>-0.4227762054417276</v>
      </c>
      <c r="BQ57" s="6">
        <f t="shared" si="80"/>
        <v>-0.013547545650918192</v>
      </c>
      <c r="BT57" s="5">
        <f t="shared" si="83"/>
        <v>1.0082611955525467</v>
      </c>
      <c r="BU57" s="24">
        <f t="shared" si="84"/>
        <v>0.02602803204692957</v>
      </c>
      <c r="BV57" s="24"/>
      <c r="BW57" s="24"/>
      <c r="BX57" s="24"/>
      <c r="BY57" s="24"/>
      <c r="BZ57" s="24"/>
      <c r="CA57" s="6"/>
      <c r="CB57" s="6"/>
      <c r="CD57" s="5">
        <f t="shared" si="46"/>
        <v>0.06789461086541806</v>
      </c>
      <c r="CE57" s="24"/>
      <c r="CF57" s="24">
        <f t="shared" si="47"/>
        <v>0.019433220918685528</v>
      </c>
      <c r="CG57" s="24"/>
      <c r="CH57" s="24"/>
      <c r="CI57" s="24"/>
      <c r="CJ57" s="24"/>
      <c r="CK57" s="6"/>
      <c r="CL57" s="6"/>
    </row>
    <row r="58" spans="23:90" ht="12">
      <c r="W58" s="1">
        <v>36</v>
      </c>
      <c r="X58" s="1">
        <f t="shared" si="3"/>
        <v>3.7699111843077517</v>
      </c>
      <c r="Y58" s="5">
        <f t="shared" si="85"/>
        <v>-0.24270509831248427</v>
      </c>
      <c r="Z58" s="24">
        <f t="shared" si="86"/>
        <v>-0.1763355756877419</v>
      </c>
      <c r="AA58" s="6"/>
      <c r="AC58" s="1">
        <v>9</v>
      </c>
      <c r="AD58" s="1">
        <f t="shared" si="81"/>
        <v>3.5</v>
      </c>
      <c r="AE58" s="1">
        <f t="shared" si="82"/>
        <v>-70</v>
      </c>
      <c r="AF58" s="1">
        <f t="shared" si="5"/>
        <v>-0.4519829886115106</v>
      </c>
      <c r="AG58" s="1">
        <f t="shared" si="6"/>
        <v>0.02071377776111505</v>
      </c>
      <c r="AH58" s="61">
        <f t="shared" si="7"/>
        <v>-0.4519829886115106</v>
      </c>
      <c r="AI58" s="61">
        <f t="shared" si="8"/>
        <v>0.02071377776111505</v>
      </c>
      <c r="AJ58" s="1">
        <f t="shared" si="9"/>
        <v>0.07252639355304619</v>
      </c>
      <c r="AK58" s="1">
        <f t="shared" si="10"/>
        <v>0.020713777761115045</v>
      </c>
      <c r="AL58">
        <f t="shared" si="11"/>
        <v>-0.5421330386710437</v>
      </c>
      <c r="AM58">
        <f t="shared" si="12"/>
        <v>0.02071377776111505</v>
      </c>
      <c r="AN58" s="1">
        <f t="shared" si="13"/>
        <v>-1.1567924708951334</v>
      </c>
      <c r="AO58" s="1">
        <f t="shared" si="14"/>
        <v>0.020713777761115104</v>
      </c>
      <c r="AP58" s="1">
        <f t="shared" si="15"/>
        <v>-1.7714519031192235</v>
      </c>
      <c r="AQ58" s="1">
        <f t="shared" si="16"/>
        <v>0.02071377776111505</v>
      </c>
      <c r="AR58" s="1">
        <f t="shared" si="17"/>
        <v>-2.3861113353433128</v>
      </c>
      <c r="AS58" s="1">
        <f t="shared" si="18"/>
        <v>0.02071377776111516</v>
      </c>
      <c r="AU58"/>
      <c r="AW58" s="1">
        <f aca="true" t="shared" si="87" ref="AW58:AW67">excen(AF58,AG58,B)</f>
        <v>-0.04582866674860411</v>
      </c>
      <c r="AX58" s="5">
        <f t="shared" si="20"/>
        <v>-0.07992814092329972</v>
      </c>
      <c r="AY58" s="6">
        <f aca="true" t="shared" si="88" ref="AY58:AY67">AW58/B$5</f>
        <v>-0.07638111124767352</v>
      </c>
      <c r="AZ58" s="1">
        <f aca="true" t="shared" si="89" ref="AZ58:AZ67">excen(AH58,AI58,B)</f>
        <v>-0.04582866674860411</v>
      </c>
      <c r="BA58" s="5">
        <f t="shared" si="22"/>
        <v>-0.07992814092329972</v>
      </c>
      <c r="BB58" s="6">
        <f aca="true" t="shared" si="90" ref="BB58:BB67">AZ58/$B$5</f>
        <v>-0.07638111124767352</v>
      </c>
      <c r="BC58" s="1">
        <f aca="true" t="shared" si="91" ref="BC58:BC67">excen(AJ58,AK58,B)</f>
        <v>0.2856033058636078</v>
      </c>
      <c r="BD58" s="5">
        <f t="shared" si="25"/>
        <v>0.012825482265106079</v>
      </c>
      <c r="BE58" s="6">
        <f aca="true" t="shared" si="92" ref="BE58:BE67">BC58/$B$5</f>
        <v>0.47600550977267975</v>
      </c>
      <c r="BF58" s="1">
        <f aca="true" t="shared" si="93" ref="BF58:BF67">excen(AL58,AM58,B)</f>
        <v>-0.03820792367108212</v>
      </c>
      <c r="BG58" s="5">
        <f t="shared" si="28"/>
        <v>-0.09587016990880695</v>
      </c>
      <c r="BH58" s="6">
        <f aca="true" t="shared" si="94" ref="BH58:BH67">BF58/$B$5</f>
        <v>-0.06367987278513687</v>
      </c>
      <c r="BI58" s="1">
        <f aca="true" t="shared" si="95" ref="BI58:BI67">excen(AN58,AO58,B)</f>
        <v>-0.017906217651197757</v>
      </c>
      <c r="BJ58" s="5">
        <f t="shared" si="31"/>
        <v>-0.20456582208271995</v>
      </c>
      <c r="BK58" s="6">
        <f aca="true" t="shared" si="96" ref="BK58:BK67">BI58/$B$5</f>
        <v>-0.029843696085329597</v>
      </c>
      <c r="BL58" s="1">
        <f aca="true" t="shared" si="97" ref="BL58:BL67">excen(AP58,AQ58,B)</f>
        <v>-0.011693107628065788</v>
      </c>
      <c r="BM58" s="5">
        <f t="shared" si="34"/>
        <v>-0.31326147425663303</v>
      </c>
      <c r="BN58" s="6">
        <f aca="true" t="shared" si="98" ref="BN58:BN67">BL58/$B$5</f>
        <v>-0.01948851271344298</v>
      </c>
      <c r="BO58" s="1">
        <f aca="true" t="shared" si="99" ref="BO58:BO67">excen(AR58,AS58,B)</f>
        <v>-0.00868097705848871</v>
      </c>
      <c r="BP58" s="5">
        <f t="shared" si="37"/>
        <v>-0.42195712643054595</v>
      </c>
      <c r="BQ58" s="6">
        <f aca="true" t="shared" si="100" ref="BQ58:BQ67">BO58/$B$5</f>
        <v>-0.014468295097481184</v>
      </c>
      <c r="BT58" s="5">
        <f t="shared" si="83"/>
        <v>1.0190025282431365</v>
      </c>
      <c r="BU58" s="24">
        <f t="shared" si="84"/>
        <v>0.02238622479797468</v>
      </c>
      <c r="BV58" s="24"/>
      <c r="BW58" s="24"/>
      <c r="BX58" s="24"/>
      <c r="BY58" s="24"/>
      <c r="BZ58" s="24"/>
      <c r="CA58" s="6"/>
      <c r="CB58" s="6"/>
      <c r="CD58" s="5">
        <f t="shared" si="46"/>
        <v>0.07252639355304619</v>
      </c>
      <c r="CE58" s="24"/>
      <c r="CF58" s="24">
        <f t="shared" si="47"/>
        <v>0.020713777761115045</v>
      </c>
      <c r="CG58" s="24"/>
      <c r="CH58" s="24"/>
      <c r="CI58" s="24"/>
      <c r="CJ58" s="24"/>
      <c r="CK58" s="6"/>
      <c r="CL58" s="6"/>
    </row>
    <row r="59" spans="23:90" ht="12">
      <c r="W59" s="1">
        <v>37</v>
      </c>
      <c r="X59" s="1">
        <f t="shared" si="3"/>
        <v>3.8746309394274117</v>
      </c>
      <c r="Y59" s="5">
        <f t="shared" si="85"/>
        <v>-0.22294344764321827</v>
      </c>
      <c r="Z59" s="24">
        <f t="shared" si="86"/>
        <v>-0.20073918190765747</v>
      </c>
      <c r="AA59" s="6"/>
      <c r="AC59" s="1">
        <v>10</v>
      </c>
      <c r="AD59" s="1">
        <f t="shared" si="81"/>
        <v>3.5</v>
      </c>
      <c r="AE59" s="1">
        <f t="shared" si="82"/>
        <v>-66.66666666666667</v>
      </c>
      <c r="AF59" s="1">
        <f aca="true" t="shared" si="101" ref="AF59:AF90">fNMR(AF$24,Z$10,B$5,AE59,AD59,AB$15,AD$15,AD$16,AD$17,B$10,B$11,I$8,I$9,AD$10,AI$19,AD$9,1)</f>
        <v>-0.44679960433346644</v>
      </c>
      <c r="AG59" s="1">
        <f aca="true" t="shared" si="102" ref="AG59:AG90">fNMR(AF$24,Z$10,B$5,AE59,AD59,AB$15,AD$15,AD$16,AD$17,B$10,B$11,I$8,I$9,AD$10,AI$19,AD$9,2)</f>
        <v>0.022141173339400827</v>
      </c>
      <c r="AH59" s="61">
        <f aca="true" t="shared" si="103" ref="AH59:AH90">fNMR(AH$24,Z$10,B$5,AE59,AD59,AB$15,AD$15,AD$16,AD$17,B$10,B$11,I$8,I$9,AD$10,AI$19,AD$9,1)</f>
        <v>-0.44679960433346644</v>
      </c>
      <c r="AI59" s="61">
        <f aca="true" t="shared" si="104" ref="AI59:AI90">fNMR(AH$24,Z$10,B$5,AE59,AD59,AB$15,AD$15,AD$16,AD$17,B$10,B$11,I$8,I$9,AD$10,AI$19,AD$9,2)</f>
        <v>0.022141173339400827</v>
      </c>
      <c r="AJ59" s="1">
        <f aca="true" t="shared" si="105" ref="AJ59:AJ90">fNMR(AJ$24,Z$10,B$5,AE59,AD59,AB$15,AD$15,AD$16,AD$17,B$10,B$11,I$8,I$9,AD$10,AI$19,AD$9,1)</f>
        <v>0.07770977783109036</v>
      </c>
      <c r="AK59" s="1">
        <f aca="true" t="shared" si="106" ref="AK59:AK90">fNMR(AJ$24,Z$10,B$5,AE59,AD59,AB$15,AD$15,AD$16,AD$17,B$10,B$11,I$8,I$9,AD$10,AI$19,AD$9,2)</f>
        <v>0.02214117333940084</v>
      </c>
      <c r="AL59">
        <f aca="true" t="shared" si="107" ref="AL59:AL90">fNMR(AL$24,Z$10,B$5,AE59,AD59,AB$15,AD$15,AD$16,AD$17,B$10,B$11,I$8,I$9,AD$10,AI$19,AD$9,1)</f>
        <v>-0.5369496543929995</v>
      </c>
      <c r="AM59">
        <f aca="true" t="shared" si="108" ref="AM59:AM90">fNMR(AL$24,Z$10,B$5,AE59,AD59,AB$15,AD$15,AD$16,AD$17,B$10,B$11,I$8,I$9,AD$10,AI$19,AD$9,2)</f>
        <v>0.022141173339400883</v>
      </c>
      <c r="AN59" s="1">
        <f aca="true" t="shared" si="109" ref="AN59:AN90">fNMR(AN$24,Z$10,B$5,AE59,AD59,AB$15,AD$15,AD$16,AD$17,B$10,B$11,I$8,I$9,AD$10,AI$19,AD$9,1)</f>
        <v>-1.1516090866170892</v>
      </c>
      <c r="AO59" s="1">
        <f aca="true" t="shared" si="110" ref="AO59:AO90">fNMR(AN$24,Z$10,B$5,AE59,AD59,AB$15,AD$15,AD$16,AD$17,B$10,B$11,I$8,I$9,AD$10,AI$19,AD$9,2)</f>
        <v>0.02214117333940091</v>
      </c>
      <c r="AP59" s="1">
        <f aca="true" t="shared" si="111" ref="AP59:AP90">fNMR(AP$24,Z$10,B$5,AE59,AD59,AB$15,AD$15,AD$16,AD$17,B$10,B$11,I$8,I$9,AD$10,AI$19,AD$9,1)</f>
        <v>-1.7662685188411793</v>
      </c>
      <c r="AQ59" s="1">
        <f aca="true" t="shared" si="112" ref="AQ59:AQ90">fNMR(AP$24,Z$10,B$5,AE59,AD59,AB$15,AD$15,AD$16,AD$17,B$10,B$11,I$8,I$9,AD$10,AI$19,AD$9,2)</f>
        <v>0.0221411733394008</v>
      </c>
      <c r="AR59" s="1">
        <f aca="true" t="shared" si="113" ref="AR59:AR90">fNMR(AR$24,Z$10,B$5,AE59,AD59,AB$15,AD$15,AD$16,AD$17,B$10,B$11,I$8,I$9,AD$10,AI$19,AD$9,1)</f>
        <v>-2.380927951065269</v>
      </c>
      <c r="AS59" s="1">
        <f aca="true" t="shared" si="114" ref="AS59:AS90">fNMR(AR$24,Z$10,B$5,AE59,AD59,AB$15,AD$15,AD$16,AD$17,B$10,B$11,I$8,I$9,AD$10,AI$19,AD$9,2)</f>
        <v>0.02214117333940091</v>
      </c>
      <c r="AU59"/>
      <c r="AW59" s="1">
        <f t="shared" si="87"/>
        <v>-0.04955504240526561</v>
      </c>
      <c r="AX59" s="5">
        <f aca="true" t="shared" si="115" ref="AX59:AX90">AF59/$I$12</f>
        <v>-0.079011517334638</v>
      </c>
      <c r="AY59" s="6">
        <f t="shared" si="88"/>
        <v>-0.08259173734210935</v>
      </c>
      <c r="AZ59" s="1">
        <f t="shared" si="89"/>
        <v>-0.04955504240526561</v>
      </c>
      <c r="BA59" s="5">
        <f aca="true" t="shared" si="116" ref="BA59:BA90">AH59/$I$12</f>
        <v>-0.079011517334638</v>
      </c>
      <c r="BB59" s="6">
        <f t="shared" si="90"/>
        <v>-0.08259173734210935</v>
      </c>
      <c r="BC59" s="1">
        <f t="shared" si="91"/>
        <v>0.28492133110361995</v>
      </c>
      <c r="BD59" s="5">
        <f aca="true" t="shared" si="117" ref="BD59:BD90">AJ59/$I$12</f>
        <v>0.013742105853767795</v>
      </c>
      <c r="BE59" s="6">
        <f t="shared" si="92"/>
        <v>0.47486888517269993</v>
      </c>
      <c r="BF59" s="1">
        <f t="shared" si="93"/>
        <v>-0.04123510120223582</v>
      </c>
      <c r="BG59" s="5">
        <f aca="true" t="shared" si="118" ref="BG59:BG90">AL59/$I$12</f>
        <v>-0.09495354632014523</v>
      </c>
      <c r="BH59" s="6">
        <f t="shared" si="94"/>
        <v>-0.06872516867039304</v>
      </c>
      <c r="BI59" s="1">
        <f t="shared" si="95"/>
        <v>-0.01922629266884455</v>
      </c>
      <c r="BJ59" s="5">
        <f aca="true" t="shared" si="119" ref="BJ59:BJ90">AN59/$I$12</f>
        <v>-0.20364919849405821</v>
      </c>
      <c r="BK59" s="6">
        <f t="shared" si="96"/>
        <v>-0.03204382111474092</v>
      </c>
      <c r="BL59" s="1">
        <f t="shared" si="97"/>
        <v>-0.012535564724851277</v>
      </c>
      <c r="BM59" s="5">
        <f aca="true" t="shared" si="120" ref="BM59:BM90">AP59/$I$12</f>
        <v>-0.3123448506679713</v>
      </c>
      <c r="BN59" s="6">
        <f t="shared" si="98"/>
        <v>-0.02089260787475213</v>
      </c>
      <c r="BO59" s="1">
        <f t="shared" si="99"/>
        <v>-0.009299388219410235</v>
      </c>
      <c r="BP59" s="5">
        <f aca="true" t="shared" si="121" ref="BP59:BP90">AR59/$I$12</f>
        <v>-0.42104050284188427</v>
      </c>
      <c r="BQ59" s="6">
        <f t="shared" si="100"/>
        <v>-0.015498980365683725</v>
      </c>
      <c r="BT59" s="5">
        <f>BA105</f>
        <v>1.0781129494342852</v>
      </c>
      <c r="BU59" s="24">
        <f>BB105</f>
        <v>-0.003886742857829962</v>
      </c>
      <c r="BV59" s="24"/>
      <c r="BW59" s="24"/>
      <c r="BX59" s="24"/>
      <c r="BY59" s="24"/>
      <c r="BZ59" s="24"/>
      <c r="CA59" s="6"/>
      <c r="CB59" s="6"/>
      <c r="CD59" s="5">
        <f t="shared" si="46"/>
        <v>0.07770977783109036</v>
      </c>
      <c r="CE59" s="24"/>
      <c r="CF59" s="24">
        <f t="shared" si="47"/>
        <v>0.02214117333940084</v>
      </c>
      <c r="CG59" s="24"/>
      <c r="CH59" s="24"/>
      <c r="CI59" s="24"/>
      <c r="CJ59" s="24"/>
      <c r="CK59" s="6"/>
      <c r="CL59" s="6"/>
    </row>
    <row r="60" spans="23:90" ht="12">
      <c r="W60" s="1">
        <v>38</v>
      </c>
      <c r="X60" s="1">
        <f t="shared" si="3"/>
        <v>3.979350694547071</v>
      </c>
      <c r="Y60" s="5">
        <f t="shared" si="85"/>
        <v>-0.20073918190765752</v>
      </c>
      <c r="Z60" s="24">
        <f t="shared" si="86"/>
        <v>-0.2229434476432182</v>
      </c>
      <c r="AA60" s="6"/>
      <c r="AC60" s="1">
        <v>11</v>
      </c>
      <c r="AD60" s="1">
        <f t="shared" si="81"/>
        <v>3.5</v>
      </c>
      <c r="AE60" s="1">
        <f t="shared" si="82"/>
        <v>-63.33333333333333</v>
      </c>
      <c r="AF60" s="1">
        <f t="shared" si="101"/>
        <v>-0.4367671447465191</v>
      </c>
      <c r="AG60" s="1">
        <f t="shared" si="102"/>
        <v>0.024790294349456093</v>
      </c>
      <c r="AH60" s="61">
        <f t="shared" si="103"/>
        <v>-0.4367671447465191</v>
      </c>
      <c r="AI60" s="61">
        <f t="shared" si="104"/>
        <v>0.024790294349456093</v>
      </c>
      <c r="AJ60" s="1">
        <f t="shared" si="105"/>
        <v>0.08354130579236783</v>
      </c>
      <c r="AK60" s="1">
        <f t="shared" si="106"/>
        <v>0.023740061443038637</v>
      </c>
      <c r="AL60">
        <f t="shared" si="107"/>
        <v>-0.5261951596828901</v>
      </c>
      <c r="AM60">
        <f t="shared" si="108"/>
        <v>0.024970803130246633</v>
      </c>
      <c r="AN60" s="1">
        <f t="shared" si="109"/>
        <v>-1.135931625158148</v>
      </c>
      <c r="AO60" s="1">
        <f t="shared" si="110"/>
        <v>0.02620154481745468</v>
      </c>
      <c r="AP60" s="1">
        <f t="shared" si="111"/>
        <v>-1.745668090633406</v>
      </c>
      <c r="AQ60" s="1">
        <f t="shared" si="112"/>
        <v>0.02743228650466245</v>
      </c>
      <c r="AR60" s="1">
        <f t="shared" si="113"/>
        <v>-2.355404556108664</v>
      </c>
      <c r="AS60" s="1">
        <f t="shared" si="114"/>
        <v>0.0286630281918705</v>
      </c>
      <c r="AU60"/>
      <c r="AW60" s="1">
        <f t="shared" si="87"/>
        <v>-0.056758606153499286</v>
      </c>
      <c r="AX60" s="5">
        <f t="shared" si="115"/>
        <v>-0.0772373889628243</v>
      </c>
      <c r="AY60" s="6">
        <f t="shared" si="88"/>
        <v>-0.09459767692249882</v>
      </c>
      <c r="AZ60" s="1">
        <f t="shared" si="89"/>
        <v>-0.056758606153499286</v>
      </c>
      <c r="BA60" s="5">
        <f t="shared" si="116"/>
        <v>-0.0772373889628243</v>
      </c>
      <c r="BB60" s="6">
        <f t="shared" si="90"/>
        <v>-0.09459767692249882</v>
      </c>
      <c r="BC60" s="1">
        <f t="shared" si="91"/>
        <v>0.2841715390712445</v>
      </c>
      <c r="BD60" s="5">
        <f t="shared" si="117"/>
        <v>0.014773346410229921</v>
      </c>
      <c r="BE60" s="6">
        <f t="shared" si="92"/>
        <v>0.4736192317854075</v>
      </c>
      <c r="BF60" s="1">
        <f t="shared" si="93"/>
        <v>-0.047455402564507074</v>
      </c>
      <c r="BG60" s="5">
        <f t="shared" si="118"/>
        <v>-0.09305173410506795</v>
      </c>
      <c r="BH60" s="6">
        <f t="shared" si="94"/>
        <v>-0.07909233760751179</v>
      </c>
      <c r="BI60" s="1">
        <f t="shared" si="95"/>
        <v>-0.023066128486216607</v>
      </c>
      <c r="BJ60" s="5">
        <f t="shared" si="119"/>
        <v>-0.2008768146203658</v>
      </c>
      <c r="BK60" s="6">
        <f t="shared" si="96"/>
        <v>-0.03844354747702768</v>
      </c>
      <c r="BL60" s="1">
        <f t="shared" si="97"/>
        <v>-0.015714491575949466</v>
      </c>
      <c r="BM60" s="5">
        <f t="shared" si="120"/>
        <v>-0.3087018951356637</v>
      </c>
      <c r="BN60" s="6">
        <f t="shared" si="98"/>
        <v>-0.02619081929324911</v>
      </c>
      <c r="BO60" s="1">
        <f t="shared" si="99"/>
        <v>-0.012169046764189142</v>
      </c>
      <c r="BP60" s="5">
        <f t="shared" si="121"/>
        <v>-0.4165269756509616</v>
      </c>
      <c r="BQ60" s="6">
        <f t="shared" si="100"/>
        <v>-0.020281744606981903</v>
      </c>
      <c r="BT60" s="5">
        <f>BA106</f>
        <v>1.0849195063663095</v>
      </c>
      <c r="BU60" s="24">
        <f>BB106</f>
        <v>6.03210759694588E-17</v>
      </c>
      <c r="BV60" s="24"/>
      <c r="BW60" s="24"/>
      <c r="BX60" s="24"/>
      <c r="BY60" s="24"/>
      <c r="BZ60" s="24"/>
      <c r="CA60" s="6"/>
      <c r="CB60" s="6"/>
      <c r="CD60" s="5">
        <f t="shared" si="46"/>
        <v>0.08354130579236783</v>
      </c>
      <c r="CE60" s="24"/>
      <c r="CF60" s="24">
        <f t="shared" si="47"/>
        <v>0.023740061443038637</v>
      </c>
      <c r="CG60" s="24"/>
      <c r="CH60" s="24"/>
      <c r="CI60" s="24"/>
      <c r="CJ60" s="24"/>
      <c r="CK60" s="6"/>
      <c r="CL60" s="6"/>
    </row>
    <row r="61" spans="23:90" ht="12">
      <c r="W61" s="1">
        <v>39</v>
      </c>
      <c r="X61" s="1">
        <f t="shared" si="3"/>
        <v>4.084070449666731</v>
      </c>
      <c r="Y61" s="5">
        <f t="shared" si="85"/>
        <v>-0.17633557568774197</v>
      </c>
      <c r="Z61" s="24">
        <f t="shared" si="86"/>
        <v>-0.24270509831248419</v>
      </c>
      <c r="AA61" s="6"/>
      <c r="AC61" s="1">
        <v>12</v>
      </c>
      <c r="AD61" s="1">
        <f t="shared" si="81"/>
        <v>3.5</v>
      </c>
      <c r="AE61" s="1">
        <f t="shared" si="82"/>
        <v>-60</v>
      </c>
      <c r="AF61" s="1">
        <f t="shared" si="101"/>
        <v>-0.41899796222644525</v>
      </c>
      <c r="AG61" s="1">
        <f t="shared" si="102"/>
        <v>0.029383431465123955</v>
      </c>
      <c r="AH61" s="61">
        <f t="shared" si="103"/>
        <v>-0.41899796222644525</v>
      </c>
      <c r="AI61" s="61">
        <f t="shared" si="104"/>
        <v>0.029383431465123955</v>
      </c>
      <c r="AJ61" s="1">
        <f t="shared" si="105"/>
        <v>0.09014038109967797</v>
      </c>
      <c r="AK61" s="1">
        <f t="shared" si="106"/>
        <v>0.025540671755515547</v>
      </c>
      <c r="AL61">
        <f t="shared" si="107"/>
        <v>-0.5065061149856225</v>
      </c>
      <c r="AM61">
        <f t="shared" si="108"/>
        <v>0.030043905790212905</v>
      </c>
      <c r="AN61" s="1">
        <f t="shared" si="109"/>
        <v>-1.103152611070923</v>
      </c>
      <c r="AO61" s="1">
        <f t="shared" si="110"/>
        <v>0.0345471398249102</v>
      </c>
      <c r="AP61" s="1">
        <f t="shared" si="111"/>
        <v>-1.6997991071562235</v>
      </c>
      <c r="AQ61" s="1">
        <f t="shared" si="112"/>
        <v>0.03905037385960752</v>
      </c>
      <c r="AR61" s="1">
        <f t="shared" si="113"/>
        <v>-2.2964456032415237</v>
      </c>
      <c r="AS61" s="1">
        <f t="shared" si="114"/>
        <v>0.04355360789430496</v>
      </c>
      <c r="AU61"/>
      <c r="AW61" s="1">
        <f t="shared" si="87"/>
        <v>-0.07012786245782225</v>
      </c>
      <c r="AX61" s="5">
        <f t="shared" si="115"/>
        <v>-0.07409510759307779</v>
      </c>
      <c r="AY61" s="6">
        <f t="shared" si="88"/>
        <v>-0.11687977076303709</v>
      </c>
      <c r="AZ61" s="1">
        <f t="shared" si="89"/>
        <v>-0.07012786245782225</v>
      </c>
      <c r="BA61" s="5">
        <f t="shared" si="116"/>
        <v>-0.07409510759307779</v>
      </c>
      <c r="BB61" s="6">
        <f t="shared" si="90"/>
        <v>-0.11687977076303709</v>
      </c>
      <c r="BC61" s="1">
        <f t="shared" si="91"/>
        <v>0.283343285705354</v>
      </c>
      <c r="BD61" s="5">
        <f t="shared" si="117"/>
        <v>0.015940319138001115</v>
      </c>
      <c r="BE61" s="6">
        <f t="shared" si="92"/>
        <v>0.47223880950892333</v>
      </c>
      <c r="BF61" s="1">
        <f t="shared" si="93"/>
        <v>-0.05931597842814933</v>
      </c>
      <c r="BG61" s="5">
        <f t="shared" si="118"/>
        <v>-0.08956994656248193</v>
      </c>
      <c r="BH61" s="6">
        <f t="shared" si="94"/>
        <v>-0.09885996404691555</v>
      </c>
      <c r="BI61" s="1">
        <f t="shared" si="95"/>
        <v>-0.03131673666744294</v>
      </c>
      <c r="BJ61" s="5">
        <f t="shared" si="119"/>
        <v>-0.195080212262965</v>
      </c>
      <c r="BK61" s="6">
        <f t="shared" si="96"/>
        <v>-0.0521945611124049</v>
      </c>
      <c r="BL61" s="1">
        <f t="shared" si="97"/>
        <v>-0.022973522985865715</v>
      </c>
      <c r="BM61" s="5">
        <f t="shared" si="120"/>
        <v>-0.30059047796344807</v>
      </c>
      <c r="BN61" s="6">
        <f t="shared" si="98"/>
        <v>-0.03828920497644286</v>
      </c>
      <c r="BO61" s="1">
        <f t="shared" si="99"/>
        <v>-0.018965660598634394</v>
      </c>
      <c r="BP61" s="5">
        <f t="shared" si="121"/>
        <v>-0.40610074366393106</v>
      </c>
      <c r="BQ61" s="6">
        <f t="shared" si="100"/>
        <v>-0.031609434331057326</v>
      </c>
      <c r="BT61" s="5"/>
      <c r="BU61" s="24"/>
      <c r="BV61" s="24"/>
      <c r="BW61" s="24"/>
      <c r="BX61" s="24"/>
      <c r="BY61" s="24"/>
      <c r="BZ61" s="24"/>
      <c r="CA61" s="6"/>
      <c r="CB61" s="6"/>
      <c r="CD61" s="5">
        <f t="shared" si="46"/>
        <v>0.09014038109967797</v>
      </c>
      <c r="CE61" s="24"/>
      <c r="CF61" s="24">
        <f t="shared" si="47"/>
        <v>0.025540671755515547</v>
      </c>
      <c r="CG61" s="24"/>
      <c r="CH61" s="24"/>
      <c r="CI61" s="24"/>
      <c r="CJ61" s="24"/>
      <c r="CK61" s="6"/>
      <c r="CL61" s="6"/>
    </row>
    <row r="62" spans="23:90" ht="12">
      <c r="W62" s="1">
        <v>40</v>
      </c>
      <c r="X62" s="1">
        <f t="shared" si="3"/>
        <v>4.1887902047863905</v>
      </c>
      <c r="Y62" s="5">
        <f t="shared" si="85"/>
        <v>-0.15000000000000013</v>
      </c>
      <c r="Z62" s="24">
        <f t="shared" si="86"/>
        <v>-0.2598076211353315</v>
      </c>
      <c r="AA62" s="6"/>
      <c r="AC62" s="1">
        <v>13</v>
      </c>
      <c r="AD62" s="1">
        <f t="shared" si="81"/>
        <v>3.5</v>
      </c>
      <c r="AE62" s="1">
        <f t="shared" si="82"/>
        <v>-56.666666666666664</v>
      </c>
      <c r="AF62" s="1">
        <f t="shared" si="101"/>
        <v>-0.4003119851207195</v>
      </c>
      <c r="AG62" s="1">
        <f t="shared" si="102"/>
        <v>0.03421571421331321</v>
      </c>
      <c r="AH62" s="61">
        <f t="shared" si="103"/>
        <v>-0.4003119851207195</v>
      </c>
      <c r="AI62" s="61">
        <f t="shared" si="104"/>
        <v>0.03421571421331321</v>
      </c>
      <c r="AJ62" s="1">
        <f t="shared" si="105"/>
        <v>0.09765625099263996</v>
      </c>
      <c r="AK62" s="1">
        <f t="shared" si="106"/>
        <v>0.027580427700513884</v>
      </c>
      <c r="AL62">
        <f t="shared" si="107"/>
        <v>-0.485900275702703</v>
      </c>
      <c r="AM62">
        <f t="shared" si="108"/>
        <v>0.0353561540827006</v>
      </c>
      <c r="AN62" s="1">
        <f t="shared" si="109"/>
        <v>-1.069456802398046</v>
      </c>
      <c r="AO62" s="1">
        <f t="shared" si="110"/>
        <v>0.04313188046488736</v>
      </c>
      <c r="AP62" s="1">
        <f t="shared" si="111"/>
        <v>-1.653013329093389</v>
      </c>
      <c r="AQ62" s="1">
        <f t="shared" si="112"/>
        <v>0.05090760684707396</v>
      </c>
      <c r="AR62" s="1">
        <f t="shared" si="113"/>
        <v>-2.2365698557887317</v>
      </c>
      <c r="AS62" s="1">
        <f t="shared" si="114"/>
        <v>0.05868333322926089</v>
      </c>
      <c r="AU62"/>
      <c r="AW62" s="1">
        <f t="shared" si="87"/>
        <v>-0.08547262006905687</v>
      </c>
      <c r="AX62" s="5">
        <f t="shared" si="115"/>
        <v>-0.0707907013454353</v>
      </c>
      <c r="AY62" s="6">
        <f t="shared" si="88"/>
        <v>-0.14245436678176146</v>
      </c>
      <c r="AZ62" s="1">
        <f t="shared" si="89"/>
        <v>-0.08547262006905687</v>
      </c>
      <c r="BA62" s="5">
        <f t="shared" si="116"/>
        <v>-0.0707907013454353</v>
      </c>
      <c r="BB62" s="6">
        <f t="shared" si="90"/>
        <v>-0.14245436678176146</v>
      </c>
      <c r="BC62" s="1">
        <f t="shared" si="91"/>
        <v>0.2824235767825301</v>
      </c>
      <c r="BD62" s="5">
        <f t="shared" si="117"/>
        <v>0.01726941674366829</v>
      </c>
      <c r="BE62" s="6">
        <f t="shared" si="92"/>
        <v>0.4707059613042169</v>
      </c>
      <c r="BF62" s="1">
        <f t="shared" si="93"/>
        <v>-0.07276421901915771</v>
      </c>
      <c r="BG62" s="5">
        <f t="shared" si="118"/>
        <v>-0.08592603414199995</v>
      </c>
      <c r="BH62" s="6">
        <f t="shared" si="94"/>
        <v>-0.12127369836526285</v>
      </c>
      <c r="BI62" s="1">
        <f t="shared" si="95"/>
        <v>-0.04033064296582398</v>
      </c>
      <c r="BJ62" s="5">
        <f t="shared" si="119"/>
        <v>-0.18912148502766818</v>
      </c>
      <c r="BK62" s="6">
        <f t="shared" si="96"/>
        <v>-0.06721773827637331</v>
      </c>
      <c r="BL62" s="1">
        <f t="shared" si="97"/>
        <v>-0.03079685199815946</v>
      </c>
      <c r="BM62" s="5">
        <f t="shared" si="120"/>
        <v>-0.29231693591333646</v>
      </c>
      <c r="BN62" s="6">
        <f t="shared" si="98"/>
        <v>-0.0513280866635991</v>
      </c>
      <c r="BO62" s="1">
        <f t="shared" si="99"/>
        <v>-0.026238095392985647</v>
      </c>
      <c r="BP62" s="5">
        <f t="shared" si="121"/>
        <v>-0.39551238679900463</v>
      </c>
      <c r="BQ62" s="6">
        <f t="shared" si="100"/>
        <v>-0.04373015898830941</v>
      </c>
      <c r="BT62" s="5">
        <f>BD27</f>
        <v>0</v>
      </c>
      <c r="BU62" s="24"/>
      <c r="BV62" s="24">
        <f>BE27</f>
        <v>0.5</v>
      </c>
      <c r="BW62" s="24"/>
      <c r="BX62" s="24"/>
      <c r="BY62" s="24"/>
      <c r="BZ62" s="24"/>
      <c r="CA62" s="6"/>
      <c r="CB62" s="6"/>
      <c r="CD62" s="5">
        <f t="shared" si="46"/>
        <v>0.09765625099263996</v>
      </c>
      <c r="CE62" s="24"/>
      <c r="CF62" s="24">
        <f t="shared" si="47"/>
        <v>0.027580427700513884</v>
      </c>
      <c r="CG62" s="24"/>
      <c r="CH62" s="24"/>
      <c r="CI62" s="24"/>
      <c r="CJ62" s="24"/>
      <c r="CK62" s="6"/>
      <c r="CL62" s="6"/>
    </row>
    <row r="63" spans="23:90" ht="12">
      <c r="W63" s="1">
        <v>41</v>
      </c>
      <c r="X63" s="1">
        <f t="shared" si="3"/>
        <v>4.29350995990605</v>
      </c>
      <c r="Y63" s="5">
        <f t="shared" si="85"/>
        <v>-0.12202099292274025</v>
      </c>
      <c r="Z63" s="24">
        <f t="shared" si="86"/>
        <v>-0.27406363729278016</v>
      </c>
      <c r="AA63" s="6"/>
      <c r="AC63" s="1">
        <v>14</v>
      </c>
      <c r="AD63" s="1">
        <f t="shared" si="81"/>
        <v>3.5</v>
      </c>
      <c r="AE63" s="1">
        <f t="shared" si="82"/>
        <v>-53.333333333333336</v>
      </c>
      <c r="AF63" s="1">
        <f t="shared" si="101"/>
        <v>-0.38052047342234524</v>
      </c>
      <c r="AG63" s="1">
        <f t="shared" si="102"/>
        <v>0.03933396100040479</v>
      </c>
      <c r="AH63" s="61">
        <f t="shared" si="103"/>
        <v>-0.38052047342234524</v>
      </c>
      <c r="AI63" s="61">
        <f t="shared" si="104"/>
        <v>0.03933396100040479</v>
      </c>
      <c r="AJ63" s="1">
        <f t="shared" si="105"/>
        <v>0.10627765547825058</v>
      </c>
      <c r="AK63" s="1">
        <f t="shared" si="106"/>
        <v>0.02990614768441455</v>
      </c>
      <c r="AL63">
        <f t="shared" si="107"/>
        <v>-0.464188901827135</v>
      </c>
      <c r="AM63">
        <f t="shared" si="108"/>
        <v>0.040954366414090615</v>
      </c>
      <c r="AN63" s="1">
        <f t="shared" si="109"/>
        <v>-1.0346554591325205</v>
      </c>
      <c r="AO63" s="1">
        <f t="shared" si="110"/>
        <v>0.05200258514376671</v>
      </c>
      <c r="AP63" s="1">
        <f t="shared" si="111"/>
        <v>-1.6051220164379063</v>
      </c>
      <c r="AQ63" s="1">
        <f t="shared" si="112"/>
        <v>0.06305080387344275</v>
      </c>
      <c r="AR63" s="1">
        <f t="shared" si="113"/>
        <v>-2.175588573743292</v>
      </c>
      <c r="AS63" s="1">
        <f t="shared" si="114"/>
        <v>0.07409902260311874</v>
      </c>
      <c r="AU63"/>
      <c r="AW63" s="1">
        <f t="shared" si="87"/>
        <v>-0.10336884280270368</v>
      </c>
      <c r="AX63" s="5">
        <f t="shared" si="115"/>
        <v>-0.06729079365870493</v>
      </c>
      <c r="AY63" s="6">
        <f t="shared" si="88"/>
        <v>-0.1722814046711728</v>
      </c>
      <c r="AZ63" s="1">
        <f t="shared" si="89"/>
        <v>-0.10336884280270368</v>
      </c>
      <c r="BA63" s="5">
        <f t="shared" si="116"/>
        <v>-0.06729079365870493</v>
      </c>
      <c r="BB63" s="6">
        <f t="shared" si="90"/>
        <v>-0.1722814046711728</v>
      </c>
      <c r="BC63" s="1">
        <f t="shared" si="91"/>
        <v>0.28139638148617946</v>
      </c>
      <c r="BD63" s="5">
        <f t="shared" si="117"/>
        <v>0.018794015788423366</v>
      </c>
      <c r="BE63" s="6">
        <f t="shared" si="92"/>
        <v>0.46899396914363245</v>
      </c>
      <c r="BF63" s="1">
        <f t="shared" si="93"/>
        <v>-0.0882278017696815</v>
      </c>
      <c r="BG63" s="5">
        <f t="shared" si="118"/>
        <v>-0.08208662028243008</v>
      </c>
      <c r="BH63" s="6">
        <f t="shared" si="94"/>
        <v>-0.1470463362828025</v>
      </c>
      <c r="BI63" s="1">
        <f t="shared" si="95"/>
        <v>-0.05026077491280711</v>
      </c>
      <c r="BJ63" s="5">
        <f t="shared" si="119"/>
        <v>-0.1829672563532835</v>
      </c>
      <c r="BK63" s="6">
        <f t="shared" si="96"/>
        <v>-0.08376795818801185</v>
      </c>
      <c r="BL63" s="1">
        <f t="shared" si="97"/>
        <v>-0.03928100370423263</v>
      </c>
      <c r="BM63" s="5">
        <f t="shared" si="120"/>
        <v>-0.283847892424137</v>
      </c>
      <c r="BN63" s="6">
        <f t="shared" si="98"/>
        <v>-0.06546833950705438</v>
      </c>
      <c r="BO63" s="1">
        <f t="shared" si="99"/>
        <v>-0.034059299399437845</v>
      </c>
      <c r="BP63" s="5">
        <f t="shared" si="121"/>
        <v>-0.3847285284949904</v>
      </c>
      <c r="BQ63" s="6">
        <f t="shared" si="100"/>
        <v>-0.05676549899906308</v>
      </c>
      <c r="BT63" s="5">
        <f aca="true" t="shared" si="122" ref="BT63:BT71">BD29</f>
        <v>8.454268305738835E-06</v>
      </c>
      <c r="BU63" s="24"/>
      <c r="BV63" s="24">
        <f aca="true" t="shared" si="123" ref="BV63:BV71">BE29</f>
        <v>0.4992469012205625</v>
      </c>
      <c r="BW63" s="24"/>
      <c r="BX63" s="24"/>
      <c r="BY63" s="24"/>
      <c r="BZ63" s="24"/>
      <c r="CA63" s="6"/>
      <c r="CB63" s="6"/>
      <c r="CD63" s="5">
        <f t="shared" si="46"/>
        <v>0.10627765547825058</v>
      </c>
      <c r="CE63" s="24"/>
      <c r="CF63" s="24">
        <f t="shared" si="47"/>
        <v>0.02990614768441455</v>
      </c>
      <c r="CG63" s="24"/>
      <c r="CH63" s="24"/>
      <c r="CI63" s="24"/>
      <c r="CJ63" s="24"/>
      <c r="CK63" s="6"/>
      <c r="CL63" s="6"/>
    </row>
    <row r="64" spans="23:90" ht="12">
      <c r="W64" s="1">
        <v>42</v>
      </c>
      <c r="X64" s="1">
        <f t="shared" si="3"/>
        <v>4.39822971502571</v>
      </c>
      <c r="Y64" s="5">
        <f t="shared" si="85"/>
        <v>-0.09270509831248426</v>
      </c>
      <c r="Z64" s="24">
        <f t="shared" si="86"/>
        <v>-0.285316954888546</v>
      </c>
      <c r="AA64" s="6"/>
      <c r="AC64" s="1">
        <v>15</v>
      </c>
      <c r="AD64" s="1">
        <f t="shared" si="81"/>
        <v>3.5</v>
      </c>
      <c r="AE64" s="1">
        <f t="shared" si="82"/>
        <v>-50</v>
      </c>
      <c r="AF64" s="1">
        <f t="shared" si="101"/>
        <v>-0.35938162947943325</v>
      </c>
      <c r="AG64" s="1">
        <f t="shared" si="102"/>
        <v>0.044797425586454734</v>
      </c>
      <c r="AH64" s="61">
        <f t="shared" si="103"/>
        <v>-0.35938162947943325</v>
      </c>
      <c r="AI64" s="61">
        <f t="shared" si="104"/>
        <v>0.044797425586454734</v>
      </c>
      <c r="AJ64" s="1">
        <f t="shared" si="105"/>
        <v>0.1162463922083988</v>
      </c>
      <c r="AK64" s="1">
        <f t="shared" si="106"/>
        <v>0.032577085467273545</v>
      </c>
      <c r="AL64">
        <f t="shared" si="107"/>
        <v>-0.44113019570702927</v>
      </c>
      <c r="AM64">
        <f t="shared" si="108"/>
        <v>0.04689779654443901</v>
      </c>
      <c r="AN64" s="1">
        <f t="shared" si="109"/>
        <v>-0.9985067836224573</v>
      </c>
      <c r="AO64" s="1">
        <f t="shared" si="110"/>
        <v>0.06121850762160447</v>
      </c>
      <c r="AP64" s="1">
        <f t="shared" si="111"/>
        <v>-1.5558833715378855</v>
      </c>
      <c r="AQ64" s="1">
        <f t="shared" si="112"/>
        <v>0.0755392186987699</v>
      </c>
      <c r="AR64" s="1">
        <f t="shared" si="113"/>
        <v>-2.1132599594533135</v>
      </c>
      <c r="AS64" s="1">
        <f t="shared" si="114"/>
        <v>0.08985992977593538</v>
      </c>
      <c r="AU64"/>
      <c r="AW64" s="1">
        <f t="shared" si="87"/>
        <v>-0.12465140650440067</v>
      </c>
      <c r="AX64" s="5">
        <f t="shared" si="115"/>
        <v>-0.0635526253200798</v>
      </c>
      <c r="AY64" s="6">
        <f t="shared" si="88"/>
        <v>-0.20775234417400112</v>
      </c>
      <c r="AZ64" s="1">
        <f t="shared" si="89"/>
        <v>-0.12465140650440067</v>
      </c>
      <c r="BA64" s="5">
        <f t="shared" si="116"/>
        <v>-0.0635526253200798</v>
      </c>
      <c r="BB64" s="6">
        <f t="shared" si="90"/>
        <v>-0.20775234417400112</v>
      </c>
      <c r="BC64" s="1">
        <f t="shared" si="91"/>
        <v>0.2802416905022868</v>
      </c>
      <c r="BD64" s="5">
        <f t="shared" si="117"/>
        <v>0.020556875485073175</v>
      </c>
      <c r="BE64" s="6">
        <f t="shared" si="92"/>
        <v>0.46706948417047806</v>
      </c>
      <c r="BF64" s="1">
        <f t="shared" si="93"/>
        <v>-0.1063128232908036</v>
      </c>
      <c r="BG64" s="5">
        <f t="shared" si="118"/>
        <v>-0.07800894577096544</v>
      </c>
      <c r="BH64" s="6">
        <f t="shared" si="94"/>
        <v>-0.17718803881800602</v>
      </c>
      <c r="BI64" s="1">
        <f t="shared" si="95"/>
        <v>-0.06131005680253008</v>
      </c>
      <c r="BJ64" s="5">
        <f t="shared" si="119"/>
        <v>-0.17657476702700406</v>
      </c>
      <c r="BK64" s="6">
        <f t="shared" si="96"/>
        <v>-0.1021834280042168</v>
      </c>
      <c r="BL64" s="1">
        <f t="shared" si="97"/>
        <v>-0.04855069478897026</v>
      </c>
      <c r="BM64" s="5">
        <f t="shared" si="120"/>
        <v>-0.27514058828304266</v>
      </c>
      <c r="BN64" s="6">
        <f t="shared" si="98"/>
        <v>-0.08091782464828377</v>
      </c>
      <c r="BO64" s="1">
        <f t="shared" si="99"/>
        <v>-0.042521947843644166</v>
      </c>
      <c r="BP64" s="5">
        <f t="shared" si="121"/>
        <v>-0.3737064095390813</v>
      </c>
      <c r="BQ64" s="6">
        <f t="shared" si="100"/>
        <v>-0.07086991307274028</v>
      </c>
      <c r="BT64" s="5">
        <f t="shared" si="122"/>
        <v>4.645907075393604E-05</v>
      </c>
      <c r="BU64" s="24"/>
      <c r="BV64" s="24">
        <f t="shared" si="123"/>
        <v>0.4984876369071085</v>
      </c>
      <c r="BW64" s="24"/>
      <c r="BX64" s="24"/>
      <c r="BY64" s="24"/>
      <c r="BZ64" s="24"/>
      <c r="CA64" s="6"/>
      <c r="CB64" s="6"/>
      <c r="CD64" s="5">
        <f t="shared" si="46"/>
        <v>0.1162463922083988</v>
      </c>
      <c r="CE64" s="24"/>
      <c r="CF64" s="24">
        <f t="shared" si="47"/>
        <v>0.032577085467273545</v>
      </c>
      <c r="CG64" s="24"/>
      <c r="CH64" s="24"/>
      <c r="CI64" s="24"/>
      <c r="CJ64" s="24"/>
      <c r="CK64" s="6"/>
      <c r="CL64" s="6"/>
    </row>
    <row r="65" spans="23:90" ht="12">
      <c r="W65" s="1">
        <v>43</v>
      </c>
      <c r="X65" s="1">
        <f t="shared" si="3"/>
        <v>4.50294947014537</v>
      </c>
      <c r="Y65" s="5">
        <f t="shared" si="85"/>
        <v>-0.06237350724532793</v>
      </c>
      <c r="Z65" s="24">
        <f t="shared" si="86"/>
        <v>-0.2934442802201417</v>
      </c>
      <c r="AA65" s="6"/>
      <c r="AC65" s="1">
        <v>16</v>
      </c>
      <c r="AD65" s="1">
        <f t="shared" si="81"/>
        <v>3.5</v>
      </c>
      <c r="AE65" s="1">
        <f t="shared" si="82"/>
        <v>-46.666666666666664</v>
      </c>
      <c r="AF65" s="1">
        <f t="shared" si="101"/>
        <v>-0.3365811628489933</v>
      </c>
      <c r="AG65" s="1">
        <f t="shared" si="102"/>
        <v>0.05068206638711896</v>
      </c>
      <c r="AH65" s="61">
        <f t="shared" si="103"/>
        <v>-0.3365811628489933</v>
      </c>
      <c r="AI65" s="61">
        <f t="shared" si="104"/>
        <v>0.05068206638711896</v>
      </c>
      <c r="AJ65" s="1">
        <f t="shared" si="105"/>
        <v>0.1278767516260751</v>
      </c>
      <c r="AK65" s="1">
        <f t="shared" si="106"/>
        <v>0.03566919946474686</v>
      </c>
      <c r="AL65">
        <f t="shared" si="107"/>
        <v>-0.4164098668993955</v>
      </c>
      <c r="AM65">
        <f t="shared" si="108"/>
        <v>0.05326240288940168</v>
      </c>
      <c r="AN65" s="1">
        <f t="shared" si="109"/>
        <v>-0.9606964854248661</v>
      </c>
      <c r="AO65" s="1">
        <f t="shared" si="110"/>
        <v>0.07085560631405652</v>
      </c>
      <c r="AP65" s="1">
        <f t="shared" si="111"/>
        <v>-1.504983103950337</v>
      </c>
      <c r="AQ65" s="1">
        <f t="shared" si="112"/>
        <v>0.08844880973871116</v>
      </c>
      <c r="AR65" s="1">
        <f t="shared" si="113"/>
        <v>-2.0492697224758074</v>
      </c>
      <c r="AS65" s="1">
        <f t="shared" si="114"/>
        <v>0.10604201316336614</v>
      </c>
      <c r="AU65"/>
      <c r="AW65" s="1">
        <f t="shared" si="87"/>
        <v>-0.15057903406750484</v>
      </c>
      <c r="AX65" s="5">
        <f t="shared" si="115"/>
        <v>-0.0595206175767061</v>
      </c>
      <c r="AY65" s="6">
        <f t="shared" si="88"/>
        <v>-0.25096505677917474</v>
      </c>
      <c r="AZ65" s="1">
        <f t="shared" si="89"/>
        <v>-0.15057903406750484</v>
      </c>
      <c r="BA65" s="5">
        <f t="shared" si="116"/>
        <v>-0.0595206175767061</v>
      </c>
      <c r="BB65" s="6">
        <f t="shared" si="90"/>
        <v>-0.25096505677917474</v>
      </c>
      <c r="BC65" s="1">
        <f t="shared" si="91"/>
        <v>0.27893420040139355</v>
      </c>
      <c r="BD65" s="5">
        <f t="shared" si="117"/>
        <v>0.022613574586471574</v>
      </c>
      <c r="BE65" s="6">
        <f t="shared" si="92"/>
        <v>0.4648903340023226</v>
      </c>
      <c r="BF65" s="1">
        <f t="shared" si="93"/>
        <v>-0.12790859949115915</v>
      </c>
      <c r="BG65" s="5">
        <f t="shared" si="118"/>
        <v>-0.07363743185475223</v>
      </c>
      <c r="BH65" s="6">
        <f t="shared" si="94"/>
        <v>-0.21318099915193192</v>
      </c>
      <c r="BI65" s="1">
        <f t="shared" si="95"/>
        <v>-0.07375441399967313</v>
      </c>
      <c r="BJ65" s="5">
        <f t="shared" si="119"/>
        <v>-0.16988843829597602</v>
      </c>
      <c r="BK65" s="6">
        <f t="shared" si="96"/>
        <v>-0.12292402333278855</v>
      </c>
      <c r="BL65" s="1">
        <f t="shared" si="97"/>
        <v>-0.058770633043352685</v>
      </c>
      <c r="BM65" s="5">
        <f t="shared" si="120"/>
        <v>-0.26613944473719986</v>
      </c>
      <c r="BN65" s="6">
        <f t="shared" si="98"/>
        <v>-0.09795105507225448</v>
      </c>
      <c r="BO65" s="1">
        <f t="shared" si="99"/>
        <v>-0.051746245016128185</v>
      </c>
      <c r="BP65" s="5">
        <f t="shared" si="121"/>
        <v>-0.36239045117842367</v>
      </c>
      <c r="BQ65" s="6">
        <f t="shared" si="100"/>
        <v>-0.08624374169354698</v>
      </c>
      <c r="BT65" s="5">
        <f t="shared" si="122"/>
        <v>0.00012428472686616218</v>
      </c>
      <c r="BU65" s="24"/>
      <c r="BV65" s="24">
        <f t="shared" si="123"/>
        <v>0.49772151477881466</v>
      </c>
      <c r="BW65" s="24"/>
      <c r="BX65" s="24"/>
      <c r="BY65" s="24"/>
      <c r="BZ65" s="24"/>
      <c r="CA65" s="6"/>
      <c r="CB65" s="6"/>
      <c r="CD65" s="5">
        <f t="shared" si="46"/>
        <v>0.1278767516260751</v>
      </c>
      <c r="CE65" s="24"/>
      <c r="CF65" s="24">
        <f t="shared" si="47"/>
        <v>0.03566919946474686</v>
      </c>
      <c r="CG65" s="24"/>
      <c r="CH65" s="24"/>
      <c r="CI65" s="24"/>
      <c r="CJ65" s="24"/>
      <c r="CK65" s="6"/>
      <c r="CL65" s="6"/>
    </row>
    <row r="66" spans="23:90" ht="12">
      <c r="W66" s="1">
        <v>44</v>
      </c>
      <c r="X66" s="1">
        <f t="shared" si="3"/>
        <v>4.607669225265029</v>
      </c>
      <c r="Y66" s="5">
        <f t="shared" si="85"/>
        <v>-0.031358538980296266</v>
      </c>
      <c r="Z66" s="24">
        <f t="shared" si="86"/>
        <v>-0.298356568610482</v>
      </c>
      <c r="AA66" s="6"/>
      <c r="AC66" s="1">
        <v>17</v>
      </c>
      <c r="AD66" s="1">
        <f t="shared" si="81"/>
        <v>3.5</v>
      </c>
      <c r="AE66" s="1">
        <f t="shared" si="82"/>
        <v>-43.333333333333336</v>
      </c>
      <c r="AF66" s="1">
        <f t="shared" si="101"/>
        <v>-0.3117038464025582</v>
      </c>
      <c r="AG66" s="1">
        <f t="shared" si="102"/>
        <v>0.057086651581595885</v>
      </c>
      <c r="AH66" s="61">
        <f t="shared" si="103"/>
        <v>-0.3117038464025582</v>
      </c>
      <c r="AI66" s="61">
        <f t="shared" si="104"/>
        <v>0.057086651581595885</v>
      </c>
      <c r="AJ66" s="1">
        <f t="shared" si="105"/>
        <v>0.14158396085974642</v>
      </c>
      <c r="AK66" s="1">
        <f t="shared" si="106"/>
        <v>0.03928125785603285</v>
      </c>
      <c r="AL66">
        <f t="shared" si="107"/>
        <v>-0.3896126882757668</v>
      </c>
      <c r="AM66">
        <f t="shared" si="108"/>
        <v>0.06014695362817701</v>
      </c>
      <c r="AN66" s="1">
        <f t="shared" si="109"/>
        <v>-0.9208093374112798</v>
      </c>
      <c r="AO66" s="1">
        <f t="shared" si="110"/>
        <v>0.08101264940032127</v>
      </c>
      <c r="AP66" s="1">
        <f t="shared" si="111"/>
        <v>-1.4520059865467931</v>
      </c>
      <c r="AQ66" s="1">
        <f t="shared" si="112"/>
        <v>0.1018783451724653</v>
      </c>
      <c r="AR66" s="1">
        <f t="shared" si="113"/>
        <v>-1.9832026356823063</v>
      </c>
      <c r="AS66" s="1">
        <f t="shared" si="114"/>
        <v>0.12274404094460956</v>
      </c>
      <c r="AU66"/>
      <c r="AW66" s="1">
        <f t="shared" si="87"/>
        <v>-0.18314387916750252</v>
      </c>
      <c r="AX66" s="5">
        <f t="shared" si="115"/>
        <v>-0.05512134215080449</v>
      </c>
      <c r="AY66" s="6">
        <f t="shared" si="88"/>
        <v>-0.3052397986125042</v>
      </c>
      <c r="AZ66" s="1">
        <f t="shared" si="89"/>
        <v>-0.18314387916750252</v>
      </c>
      <c r="BA66" s="5">
        <f t="shared" si="116"/>
        <v>-0.05512134215080449</v>
      </c>
      <c r="BB66" s="6">
        <f t="shared" si="90"/>
        <v>-0.3052397986125042</v>
      </c>
      <c r="BC66" s="1">
        <f t="shared" si="91"/>
        <v>0.2774414391114895</v>
      </c>
      <c r="BD66" s="5">
        <f t="shared" si="117"/>
        <v>0.025037541370397865</v>
      </c>
      <c r="BE66" s="6">
        <f t="shared" si="92"/>
        <v>0.46240239851914916</v>
      </c>
      <c r="BF66" s="1">
        <f t="shared" si="93"/>
        <v>-0.15437627017322691</v>
      </c>
      <c r="BG66" s="5">
        <f t="shared" si="118"/>
        <v>-0.06889865025601113</v>
      </c>
      <c r="BH66" s="6">
        <f t="shared" si="94"/>
        <v>-0.25729378362204486</v>
      </c>
      <c r="BI66" s="1">
        <f t="shared" si="95"/>
        <v>-0.08797983046965666</v>
      </c>
      <c r="BJ66" s="5">
        <f t="shared" si="119"/>
        <v>-0.1628348418824201</v>
      </c>
      <c r="BK66" s="6">
        <f t="shared" si="96"/>
        <v>-0.1466330507827611</v>
      </c>
      <c r="BL66" s="1">
        <f t="shared" si="97"/>
        <v>-0.0701638602845954</v>
      </c>
      <c r="BM66" s="5">
        <f t="shared" si="120"/>
        <v>-0.2567710335088291</v>
      </c>
      <c r="BN66" s="6">
        <f t="shared" si="98"/>
        <v>-0.11693976714099233</v>
      </c>
      <c r="BO66" s="1">
        <f t="shared" si="99"/>
        <v>-0.06189183028308167</v>
      </c>
      <c r="BP66" s="5">
        <f t="shared" si="121"/>
        <v>-0.3507072251352381</v>
      </c>
      <c r="BQ66" s="6">
        <f t="shared" si="100"/>
        <v>-0.10315305047180279</v>
      </c>
      <c r="BT66" s="5">
        <f t="shared" si="122"/>
        <v>0.0002474951183433529</v>
      </c>
      <c r="BU66" s="24"/>
      <c r="BV66" s="24">
        <f t="shared" si="123"/>
        <v>0.496947766792367</v>
      </c>
      <c r="BW66" s="24"/>
      <c r="BX66" s="24"/>
      <c r="BY66" s="24"/>
      <c r="BZ66" s="24"/>
      <c r="CA66" s="6"/>
      <c r="CB66" s="6"/>
      <c r="CD66" s="5">
        <f t="shared" si="46"/>
        <v>0.14158396085974642</v>
      </c>
      <c r="CE66" s="24"/>
      <c r="CF66" s="24">
        <f t="shared" si="47"/>
        <v>0.03928125785603285</v>
      </c>
      <c r="CG66" s="24"/>
      <c r="CH66" s="24"/>
      <c r="CI66" s="24"/>
      <c r="CJ66" s="24"/>
      <c r="CK66" s="6"/>
      <c r="CL66" s="6"/>
    </row>
    <row r="67" spans="23:90" ht="12">
      <c r="W67" s="1">
        <v>45</v>
      </c>
      <c r="X67" s="1">
        <f t="shared" si="3"/>
        <v>4.71238898038469</v>
      </c>
      <c r="Y67" s="5">
        <f t="shared" si="85"/>
        <v>-5.51316804708879E-17</v>
      </c>
      <c r="Z67" s="24">
        <f t="shared" si="86"/>
        <v>-0.3</v>
      </c>
      <c r="AA67" s="6"/>
      <c r="AC67" s="1">
        <v>18</v>
      </c>
      <c r="AD67" s="1">
        <f t="shared" si="81"/>
        <v>3.5</v>
      </c>
      <c r="AE67" s="1">
        <f t="shared" si="82"/>
        <v>-40</v>
      </c>
      <c r="AF67" s="1">
        <f t="shared" si="101"/>
        <v>-0.284190878962557</v>
      </c>
      <c r="AG67" s="1">
        <f t="shared" si="102"/>
        <v>0.06414166700512522</v>
      </c>
      <c r="AH67" s="61">
        <f t="shared" si="103"/>
        <v>-0.284190878962557</v>
      </c>
      <c r="AI67" s="61">
        <f t="shared" si="104"/>
        <v>0.06414166700512522</v>
      </c>
      <c r="AJ67" s="1">
        <f t="shared" si="105"/>
        <v>0.15792682108698392</v>
      </c>
      <c r="AK67" s="1">
        <f t="shared" si="106"/>
        <v>0.04354374647637125</v>
      </c>
      <c r="AL67">
        <f t="shared" si="107"/>
        <v>-0.3601798586585718</v>
      </c>
      <c r="AM67">
        <f t="shared" si="108"/>
        <v>0.06768193459600479</v>
      </c>
      <c r="AN67" s="1">
        <f t="shared" si="109"/>
        <v>-0.8782865384041274</v>
      </c>
      <c r="AO67" s="1">
        <f t="shared" si="110"/>
        <v>0.09182012271563839</v>
      </c>
      <c r="AP67" s="1">
        <f t="shared" si="111"/>
        <v>-1.3963932181496832</v>
      </c>
      <c r="AQ67" s="1">
        <f t="shared" si="112"/>
        <v>0.1159583108352718</v>
      </c>
      <c r="AR67" s="1">
        <f t="shared" si="113"/>
        <v>-1.9144998978952388</v>
      </c>
      <c r="AS67" s="1">
        <f t="shared" si="114"/>
        <v>0.1400964989549054</v>
      </c>
      <c r="AU67"/>
      <c r="AW67" s="1">
        <f t="shared" si="87"/>
        <v>-0.22569924565937977</v>
      </c>
      <c r="AX67" s="5">
        <f t="shared" si="115"/>
        <v>-0.0502559812983572</v>
      </c>
      <c r="AY67" s="6">
        <f t="shared" si="88"/>
        <v>-0.37616540943229965</v>
      </c>
      <c r="AZ67" s="1">
        <f t="shared" si="89"/>
        <v>-0.22569924565937977</v>
      </c>
      <c r="BA67" s="5">
        <f t="shared" si="116"/>
        <v>-0.0502559812983572</v>
      </c>
      <c r="BB67" s="6">
        <f t="shared" si="90"/>
        <v>-0.37616540943229965</v>
      </c>
      <c r="BC67" s="1">
        <f t="shared" si="91"/>
        <v>0.2757210344428319</v>
      </c>
      <c r="BD67" s="5">
        <f t="shared" si="117"/>
        <v>0.027927593580869846</v>
      </c>
      <c r="BE67" s="6">
        <f t="shared" si="92"/>
        <v>0.4595350574047199</v>
      </c>
      <c r="BF67" s="1">
        <f t="shared" si="93"/>
        <v>-0.1879114919087218</v>
      </c>
      <c r="BG67" s="5">
        <f t="shared" si="118"/>
        <v>-0.06369378323072435</v>
      </c>
      <c r="BH67" s="6">
        <f t="shared" si="94"/>
        <v>-0.3131858198478697</v>
      </c>
      <c r="BI67" s="1">
        <f t="shared" si="95"/>
        <v>-0.10454460896381068</v>
      </c>
      <c r="BJ67" s="5">
        <f t="shared" si="119"/>
        <v>-0.1553151600423185</v>
      </c>
      <c r="BK67" s="6">
        <f t="shared" si="96"/>
        <v>-0.17424101493968447</v>
      </c>
      <c r="BL67" s="1">
        <f t="shared" si="97"/>
        <v>-0.08304130192563132</v>
      </c>
      <c r="BM67" s="5">
        <f t="shared" si="120"/>
        <v>-0.2469365368539127</v>
      </c>
      <c r="BN67" s="6">
        <f t="shared" si="98"/>
        <v>-0.1384021698760522</v>
      </c>
      <c r="BO67" s="1">
        <f t="shared" si="99"/>
        <v>-0.073176550758203</v>
      </c>
      <c r="BP67" s="5">
        <f t="shared" si="121"/>
        <v>-0.33855791366550686</v>
      </c>
      <c r="BQ67" s="6">
        <f t="shared" si="100"/>
        <v>-0.12196091793033832</v>
      </c>
      <c r="BT67" s="5">
        <f t="shared" si="122"/>
        <v>0.00041909123234460153</v>
      </c>
      <c r="BU67" s="24"/>
      <c r="BV67" s="24">
        <f t="shared" si="123"/>
        <v>0.4961655382691532</v>
      </c>
      <c r="BW67" s="24"/>
      <c r="BX67" s="24"/>
      <c r="BY67" s="24"/>
      <c r="BZ67" s="24"/>
      <c r="CA67" s="6"/>
      <c r="CB67" s="6"/>
      <c r="CD67" s="5">
        <f t="shared" si="46"/>
        <v>0.15792682108698392</v>
      </c>
      <c r="CE67" s="24"/>
      <c r="CF67" s="24">
        <f t="shared" si="47"/>
        <v>0.04354374647637125</v>
      </c>
      <c r="CG67" s="24"/>
      <c r="CH67" s="24"/>
      <c r="CI67" s="24"/>
      <c r="CJ67" s="24"/>
      <c r="CK67" s="6"/>
      <c r="CL67" s="6"/>
    </row>
    <row r="68" spans="23:90" ht="12">
      <c r="W68" s="1">
        <v>46</v>
      </c>
      <c r="X68" s="1">
        <f t="shared" si="3"/>
        <v>4.817108735504349</v>
      </c>
      <c r="Y68" s="5">
        <f t="shared" si="85"/>
        <v>0.03135853898029589</v>
      </c>
      <c r="Z68" s="24">
        <f t="shared" si="86"/>
        <v>-0.298356568610482</v>
      </c>
      <c r="AA68" s="6"/>
      <c r="AC68" s="1">
        <v>19</v>
      </c>
      <c r="AD68" s="1">
        <f t="shared" si="81"/>
        <v>3.5</v>
      </c>
      <c r="AE68" s="1">
        <f t="shared" si="82"/>
        <v>-36.66666666666667</v>
      </c>
      <c r="AF68" s="1">
        <f t="shared" si="101"/>
        <v>-0.25327420990683924</v>
      </c>
      <c r="AG68" s="1">
        <f t="shared" si="102"/>
        <v>0.07202260714035388</v>
      </c>
      <c r="AH68" s="49">
        <f t="shared" si="103"/>
        <v>-0.25327420990683924</v>
      </c>
      <c r="AI68" s="61">
        <f t="shared" si="104"/>
        <v>0.07202260714035388</v>
      </c>
      <c r="AJ68" s="1">
        <f t="shared" si="105"/>
        <v>0.17767338292993806</v>
      </c>
      <c r="AK68" s="1">
        <f t="shared" si="106"/>
        <v>0.048632159808408994</v>
      </c>
      <c r="AL68">
        <f t="shared" si="107"/>
        <v>-0.3273433274256602</v>
      </c>
      <c r="AM68">
        <f t="shared" si="108"/>
        <v>0.07604284027553189</v>
      </c>
      <c r="AN68" s="61">
        <f t="shared" si="109"/>
        <v>-0.8323600377812586</v>
      </c>
      <c r="AO68" s="61">
        <f t="shared" si="110"/>
        <v>0.10345352074265476</v>
      </c>
      <c r="AP68" s="1">
        <f t="shared" si="111"/>
        <v>-1.3373767481368568</v>
      </c>
      <c r="AQ68" s="1">
        <f t="shared" si="112"/>
        <v>0.13086420120977765</v>
      </c>
      <c r="AR68" s="1">
        <f t="shared" si="113"/>
        <v>-1.842393458492455</v>
      </c>
      <c r="AS68" s="1">
        <f t="shared" si="114"/>
        <v>0.15827488167690063</v>
      </c>
      <c r="AU68"/>
      <c r="AW68" s="1">
        <f>excen(AF68,AG68,B)</f>
        <v>-0.2843661309489255</v>
      </c>
      <c r="AX68" s="5">
        <f t="shared" si="115"/>
        <v>-0.04478871384929751</v>
      </c>
      <c r="AY68" s="6">
        <f>AW68/B$5</f>
        <v>-0.4739435515815425</v>
      </c>
      <c r="AZ68" s="1">
        <f>excen(AH68,AI68,B)</f>
        <v>-0.2843661309489255</v>
      </c>
      <c r="BA68" s="5">
        <f t="shared" si="116"/>
        <v>-0.04478871384929751</v>
      </c>
      <c r="BB68" s="6">
        <f>AZ68/$B$5</f>
        <v>-0.4739435515815425</v>
      </c>
      <c r="BC68" s="1">
        <f>excen(AJ68,AK68,B)</f>
        <v>0.27371663108134836</v>
      </c>
      <c r="BD68" s="5">
        <f t="shared" si="117"/>
        <v>0.03141955238795425</v>
      </c>
      <c r="BE68" s="6">
        <f>BC68/$B$5</f>
        <v>0.45619438513558064</v>
      </c>
      <c r="BF68" s="1">
        <f>excen(AL68,AM68,B)</f>
        <v>-0.23230301003401774</v>
      </c>
      <c r="BG68" s="5">
        <f t="shared" si="118"/>
        <v>-0.057887009608825125</v>
      </c>
      <c r="BH68" s="6">
        <f>BF68/$B$5</f>
        <v>-0.38717168339002955</v>
      </c>
      <c r="BI68" s="1">
        <f>excen(AN68,AO68,B)</f>
        <v>-0.12428938926287329</v>
      </c>
      <c r="BJ68" s="5">
        <f t="shared" si="119"/>
        <v>-0.1471935716056045</v>
      </c>
      <c r="BK68" s="6">
        <f>BI68/$B$5</f>
        <v>-0.20714898210478883</v>
      </c>
      <c r="BL68" s="1">
        <f>excen(AP68,AQ68,B)</f>
        <v>-0.09785141052593357</v>
      </c>
      <c r="BM68" s="5">
        <f t="shared" si="120"/>
        <v>-0.2365001336023839</v>
      </c>
      <c r="BN68" s="6">
        <f>BL68/$B$5</f>
        <v>-0.1630856842098893</v>
      </c>
      <c r="BO68" s="1">
        <f>excen(AR68,AS68,B)</f>
        <v>-0.08590720996502539</v>
      </c>
      <c r="BP68" s="5">
        <f t="shared" si="121"/>
        <v>-0.32580669559916325</v>
      </c>
      <c r="BQ68" s="6">
        <f>BO68/$B$5</f>
        <v>-0.14317868327504232</v>
      </c>
      <c r="BT68" s="5">
        <f t="shared" si="122"/>
        <v>0.000640285734443954</v>
      </c>
      <c r="BU68" s="24"/>
      <c r="BV68" s="24">
        <f t="shared" si="123"/>
        <v>0.49537387509716224</v>
      </c>
      <c r="BW68" s="24"/>
      <c r="BX68" s="24"/>
      <c r="BY68" s="24"/>
      <c r="BZ68" s="24"/>
      <c r="CA68" s="6"/>
      <c r="CB68" s="6"/>
      <c r="CD68" s="5">
        <f t="shared" si="46"/>
        <v>0.17767338292993806</v>
      </c>
      <c r="CE68" s="24"/>
      <c r="CF68" s="24">
        <f t="shared" si="47"/>
        <v>0.048632159808408994</v>
      </c>
      <c r="CG68" s="24"/>
      <c r="CH68" s="24"/>
      <c r="CI68" s="24"/>
      <c r="CJ68" s="24"/>
      <c r="CK68" s="6"/>
      <c r="CL68" s="6"/>
    </row>
    <row r="69" spans="23:90" ht="12">
      <c r="W69" s="1">
        <v>47</v>
      </c>
      <c r="X69" s="1">
        <f t="shared" si="3"/>
        <v>4.9218284906240095</v>
      </c>
      <c r="Y69" s="5">
        <f t="shared" si="85"/>
        <v>0.06237350724532782</v>
      </c>
      <c r="Z69" s="24">
        <f t="shared" si="86"/>
        <v>-0.2934442802201417</v>
      </c>
      <c r="AA69" s="6"/>
      <c r="AC69" s="1">
        <v>20</v>
      </c>
      <c r="AD69" s="1">
        <f t="shared" si="81"/>
        <v>3.5</v>
      </c>
      <c r="AE69" s="1">
        <f t="shared" si="82"/>
        <v>-33.333333333333336</v>
      </c>
      <c r="AF69" s="1">
        <f t="shared" si="101"/>
        <v>-0.21787217563744757</v>
      </c>
      <c r="AG69" s="1">
        <f t="shared" si="102"/>
        <v>0.0809703042756416</v>
      </c>
      <c r="AH69" s="49">
        <f t="shared" si="103"/>
        <v>-0.21787217563744757</v>
      </c>
      <c r="AI69" s="61">
        <f t="shared" si="104"/>
        <v>0.0809703042756416</v>
      </c>
      <c r="AJ69" s="1">
        <f t="shared" si="105"/>
        <v>0.201905309986566</v>
      </c>
      <c r="AK69" s="1">
        <f t="shared" si="106"/>
        <v>0.054787330140505804</v>
      </c>
      <c r="AL69">
        <f t="shared" si="107"/>
        <v>-0.2900214309790748</v>
      </c>
      <c r="AM69">
        <f t="shared" si="108"/>
        <v>0.08547050295511807</v>
      </c>
      <c r="AN69" s="61">
        <f t="shared" si="109"/>
        <v>-0.7819481719447157</v>
      </c>
      <c r="AO69" s="61">
        <f t="shared" si="110"/>
        <v>0.11615367576973035</v>
      </c>
      <c r="AP69" s="1">
        <f t="shared" si="111"/>
        <v>-1.2738749129103564</v>
      </c>
      <c r="AQ69" s="1">
        <f t="shared" si="112"/>
        <v>0.1468368485843426</v>
      </c>
      <c r="AR69" s="1">
        <f t="shared" si="113"/>
        <v>-1.765801653875997</v>
      </c>
      <c r="AS69" s="1">
        <f t="shared" si="114"/>
        <v>0.17752002139895495</v>
      </c>
      <c r="AU69"/>
      <c r="AW69" s="1">
        <f aca="true" t="shared" si="124" ref="AW69:AW81">excen(AF69,AG69,B)</f>
        <v>-0.3716413261066483</v>
      </c>
      <c r="AX69" s="5">
        <f t="shared" si="115"/>
        <v>-0.038528259683205994</v>
      </c>
      <c r="AY69" s="6">
        <f aca="true" t="shared" si="125" ref="AY69:AY81">AW69/B$5</f>
        <v>-0.6194022101777472</v>
      </c>
      <c r="AZ69" s="1">
        <f aca="true" t="shared" si="126" ref="AZ69:AZ81">excen(AH69,AI69,B)</f>
        <v>-0.3716413261066483</v>
      </c>
      <c r="BA69" s="5">
        <f t="shared" si="116"/>
        <v>-0.038528259683205994</v>
      </c>
      <c r="BB69" s="6">
        <f aca="true" t="shared" si="127" ref="BB69:BB81">AZ69/$B$5</f>
        <v>-0.6194022101777472</v>
      </c>
      <c r="BC69" s="1">
        <f aca="true" t="shared" si="128" ref="BC69:BC81">excen(AJ69,AK69,B)</f>
        <v>0.2713516060778745</v>
      </c>
      <c r="BD69" s="5">
        <f t="shared" si="117"/>
        <v>0.03570469791207045</v>
      </c>
      <c r="BE69" s="6">
        <f aca="true" t="shared" si="129" ref="BE69:BE81">BC69/$B$5</f>
        <v>0.45225267679645753</v>
      </c>
      <c r="BF69" s="1">
        <f aca="true" t="shared" si="130" ref="BF69:BF81">excen(AL69,AM69,B)</f>
        <v>-0.2947040936477719</v>
      </c>
      <c r="BG69" s="5">
        <f t="shared" si="118"/>
        <v>-0.051287049269894115</v>
      </c>
      <c r="BH69" s="6">
        <f aca="true" t="shared" si="131" ref="BH69:BH81">BF69/$B$5</f>
        <v>-0.4911734894129532</v>
      </c>
      <c r="BI69" s="1">
        <f aca="true" t="shared" si="132" ref="BI69:BI81">excen(AN69,AO69,B)</f>
        <v>-0.14854395717922658</v>
      </c>
      <c r="BJ69" s="5">
        <f t="shared" si="119"/>
        <v>-0.13827879645185867</v>
      </c>
      <c r="BK69" s="6">
        <f aca="true" t="shared" si="133" ref="BK69:BK81">BI69/$B$5</f>
        <v>-0.24757326196537766</v>
      </c>
      <c r="BL69" s="1">
        <f aca="true" t="shared" si="134" ref="BL69:BL81">excen(AP69,AQ69,B)</f>
        <v>-0.11526787057048797</v>
      </c>
      <c r="BM69" s="5">
        <f t="shared" si="120"/>
        <v>-0.22527054363382323</v>
      </c>
      <c r="BN69" s="6">
        <f aca="true" t="shared" si="135" ref="BN69:BN81">BL69/$B$5</f>
        <v>-0.19211311761747996</v>
      </c>
      <c r="BO69" s="1">
        <f aca="true" t="shared" si="136" ref="BO69:BO81">excen(AR69,AS69,B)</f>
        <v>-0.10053225457643684</v>
      </c>
      <c r="BP69" s="5">
        <f t="shared" si="121"/>
        <v>-0.31226229081578777</v>
      </c>
      <c r="BQ69" s="6">
        <f aca="true" t="shared" si="137" ref="BQ69:BQ81">BO69/$B$5</f>
        <v>-0.16755375762739474</v>
      </c>
      <c r="BT69" s="5">
        <f t="shared" si="122"/>
        <v>0.0009109127032804256</v>
      </c>
      <c r="BU69" s="24"/>
      <c r="BV69" s="24">
        <f t="shared" si="123"/>
        <v>0.49457170859772437</v>
      </c>
      <c r="BW69" s="24"/>
      <c r="BX69" s="24"/>
      <c r="BY69" s="24"/>
      <c r="BZ69" s="24"/>
      <c r="CA69" s="6"/>
      <c r="CB69" s="6"/>
      <c r="CD69" s="5">
        <f t="shared" si="46"/>
        <v>0.201905309986566</v>
      </c>
      <c r="CE69" s="24"/>
      <c r="CF69" s="24">
        <f t="shared" si="47"/>
        <v>0.054787330140505804</v>
      </c>
      <c r="CG69" s="24"/>
      <c r="CH69" s="24"/>
      <c r="CI69" s="24"/>
      <c r="CJ69" s="24"/>
      <c r="CK69" s="6"/>
      <c r="CL69" s="6"/>
    </row>
    <row r="70" spans="23:90" ht="12">
      <c r="W70" s="1">
        <v>48</v>
      </c>
      <c r="X70" s="1">
        <f t="shared" si="3"/>
        <v>5.026548245743669</v>
      </c>
      <c r="Y70" s="5">
        <f t="shared" si="85"/>
        <v>0.09270509831248416</v>
      </c>
      <c r="Z70" s="24">
        <f t="shared" si="86"/>
        <v>-0.2853169548885461</v>
      </c>
      <c r="AA70" s="6"/>
      <c r="AC70" s="1">
        <v>21</v>
      </c>
      <c r="AD70" s="1">
        <f t="shared" si="81"/>
        <v>3.5</v>
      </c>
      <c r="AE70" s="1">
        <f t="shared" si="82"/>
        <v>-30.000000000000004</v>
      </c>
      <c r="AF70" s="1">
        <f t="shared" si="101"/>
        <v>-0.17641756508497147</v>
      </c>
      <c r="AG70" s="1">
        <f t="shared" si="102"/>
        <v>0.09132289181889951</v>
      </c>
      <c r="AH70" s="49">
        <f t="shared" si="103"/>
        <v>-0.17641756508497147</v>
      </c>
      <c r="AI70" s="61">
        <f t="shared" si="104"/>
        <v>0.09132289181889951</v>
      </c>
      <c r="AJ70" s="1">
        <f t="shared" si="105"/>
        <v>0.23218981332627836</v>
      </c>
      <c r="AK70" s="1">
        <f t="shared" si="106"/>
        <v>0.062347390880572756</v>
      </c>
      <c r="AL70">
        <f t="shared" si="107"/>
        <v>-0.24664695824940494</v>
      </c>
      <c r="AM70">
        <f t="shared" si="108"/>
        <v>0.09630305604267439</v>
      </c>
      <c r="AN70" s="61">
        <f t="shared" si="109"/>
        <v>-0.7254837298250882</v>
      </c>
      <c r="AO70" s="61">
        <f t="shared" si="110"/>
        <v>0.13025872120477605</v>
      </c>
      <c r="AP70" s="1">
        <f t="shared" si="111"/>
        <v>-1.2043205014007716</v>
      </c>
      <c r="AQ70" s="1">
        <f t="shared" si="112"/>
        <v>0.16421438636687763</v>
      </c>
      <c r="AR70" s="1">
        <f t="shared" si="113"/>
        <v>-1.6831572729764548</v>
      </c>
      <c r="AS70" s="1">
        <f t="shared" si="114"/>
        <v>0.19817005152897937</v>
      </c>
      <c r="AU70"/>
      <c r="AW70" s="1">
        <f t="shared" si="124"/>
        <v>-0.517651923009559</v>
      </c>
      <c r="AX70" s="5">
        <f t="shared" si="115"/>
        <v>-0.03119747503501042</v>
      </c>
      <c r="AY70" s="6">
        <f t="shared" si="125"/>
        <v>-0.8627532050159317</v>
      </c>
      <c r="AZ70" s="1">
        <f t="shared" si="126"/>
        <v>-0.517651923009559</v>
      </c>
      <c r="BA70" s="5">
        <f t="shared" si="116"/>
        <v>-0.03119747503501042</v>
      </c>
      <c r="BB70" s="6">
        <f t="shared" si="127"/>
        <v>-0.8627532050159317</v>
      </c>
      <c r="BC70" s="1">
        <f t="shared" si="128"/>
        <v>0.26851906200105685</v>
      </c>
      <c r="BD70" s="5">
        <f t="shared" si="117"/>
        <v>0.041060173918290706</v>
      </c>
      <c r="BE70" s="6">
        <f t="shared" si="129"/>
        <v>0.4475317700017614</v>
      </c>
      <c r="BF70" s="1">
        <f t="shared" si="130"/>
        <v>-0.3904489912472161</v>
      </c>
      <c r="BG70" s="5">
        <f t="shared" si="118"/>
        <v>-0.04361675844885903</v>
      </c>
      <c r="BH70" s="6">
        <f t="shared" si="131"/>
        <v>-0.6507483187453602</v>
      </c>
      <c r="BI70" s="1">
        <f t="shared" si="132"/>
        <v>-0.179547405199812</v>
      </c>
      <c r="BJ70" s="5">
        <f t="shared" si="119"/>
        <v>-0.12829369081600878</v>
      </c>
      <c r="BK70" s="6">
        <f t="shared" si="133"/>
        <v>-0.29924567533302</v>
      </c>
      <c r="BL70" s="1">
        <f t="shared" si="134"/>
        <v>-0.13635438919778936</v>
      </c>
      <c r="BM70" s="5">
        <f t="shared" si="120"/>
        <v>-0.21297062318315851</v>
      </c>
      <c r="BN70" s="6">
        <f t="shared" si="135"/>
        <v>-0.22725731532964893</v>
      </c>
      <c r="BO70" s="1">
        <f t="shared" si="136"/>
        <v>-0.1177370972461416</v>
      </c>
      <c r="BP70" s="5">
        <f t="shared" si="121"/>
        <v>-0.29764755555030825</v>
      </c>
      <c r="BQ70" s="6">
        <f t="shared" si="137"/>
        <v>-0.19622849541023601</v>
      </c>
      <c r="BT70" s="5">
        <f t="shared" si="122"/>
        <v>0.0012296825723980445</v>
      </c>
      <c r="BU70" s="24"/>
      <c r="BV70" s="24">
        <f t="shared" si="123"/>
        <v>0.4937578375443807</v>
      </c>
      <c r="BW70" s="24"/>
      <c r="BX70" s="24"/>
      <c r="BY70" s="24"/>
      <c r="BZ70" s="24"/>
      <c r="CA70" s="6"/>
      <c r="CB70" s="6"/>
      <c r="CD70" s="5">
        <f t="shared" si="46"/>
        <v>0.23218981332627836</v>
      </c>
      <c r="CE70" s="24"/>
      <c r="CF70" s="24">
        <f t="shared" si="47"/>
        <v>0.062347390880572756</v>
      </c>
      <c r="CG70" s="24"/>
      <c r="CH70" s="24"/>
      <c r="CI70" s="24"/>
      <c r="CJ70" s="24"/>
      <c r="CK70" s="6"/>
      <c r="CL70" s="6"/>
    </row>
    <row r="71" spans="23:90" ht="12">
      <c r="W71" s="1">
        <v>49</v>
      </c>
      <c r="X71" s="1">
        <f t="shared" si="3"/>
        <v>5.1312680008633285</v>
      </c>
      <c r="Y71" s="5">
        <f t="shared" si="85"/>
        <v>0.12202099292273992</v>
      </c>
      <c r="Z71" s="24">
        <f t="shared" si="86"/>
        <v>-0.2740636372927803</v>
      </c>
      <c r="AA71" s="6"/>
      <c r="AC71" s="1">
        <v>22</v>
      </c>
      <c r="AD71" s="1">
        <f t="shared" si="81"/>
        <v>3.5</v>
      </c>
      <c r="AE71" s="1">
        <f t="shared" si="82"/>
        <v>-26.66666666666667</v>
      </c>
      <c r="AF71" s="1">
        <f t="shared" si="101"/>
        <v>-0.12656213418984802</v>
      </c>
      <c r="AG71" s="1">
        <f t="shared" si="102"/>
        <v>0.103567612472733</v>
      </c>
      <c r="AH71" s="49">
        <f t="shared" si="103"/>
        <v>-0.12656213418984802</v>
      </c>
      <c r="AI71" s="61">
        <f t="shared" si="104"/>
        <v>0.103567612472733</v>
      </c>
      <c r="AJ71" s="1">
        <f t="shared" si="105"/>
        <v>0.27087513700863813</v>
      </c>
      <c r="AK71" s="1">
        <f t="shared" si="106"/>
        <v>0.07179958473121537</v>
      </c>
      <c r="AL71">
        <f t="shared" si="107"/>
        <v>-0.19487166517708773</v>
      </c>
      <c r="AM71">
        <f t="shared" si="108"/>
        <v>0.10902774224080636</v>
      </c>
      <c r="AN71" s="61">
        <f t="shared" si="109"/>
        <v>-0.6606184673628136</v>
      </c>
      <c r="AO71" s="61">
        <f t="shared" si="110"/>
        <v>0.14625589975039735</v>
      </c>
      <c r="AP71" s="1">
        <f t="shared" si="111"/>
        <v>-1.1263652695485395</v>
      </c>
      <c r="AQ71" s="1">
        <f t="shared" si="112"/>
        <v>0.18348405725998834</v>
      </c>
      <c r="AR71" s="1">
        <f t="shared" si="113"/>
        <v>-1.5921120717342654</v>
      </c>
      <c r="AS71" s="1">
        <f t="shared" si="114"/>
        <v>0.2207122147695793</v>
      </c>
      <c r="AU71"/>
      <c r="AW71" s="1">
        <f t="shared" si="124"/>
        <v>-0.8183143650009697</v>
      </c>
      <c r="AX71" s="5">
        <f t="shared" si="115"/>
        <v>-0.022381099182860093</v>
      </c>
      <c r="AY71" s="6">
        <f t="shared" si="125"/>
        <v>-1.3638572750016162</v>
      </c>
      <c r="AZ71" s="1">
        <f t="shared" si="126"/>
        <v>-0.8183143650009697</v>
      </c>
      <c r="BA71" s="5">
        <f t="shared" si="116"/>
        <v>-0.022381099182860093</v>
      </c>
      <c r="BB71" s="6">
        <f t="shared" si="127"/>
        <v>-1.3638572750016162</v>
      </c>
      <c r="BC71" s="1">
        <f t="shared" si="128"/>
        <v>0.26506524564831396</v>
      </c>
      <c r="BD71" s="5">
        <f t="shared" si="117"/>
        <v>0.04790124112846573</v>
      </c>
      <c r="BE71" s="6">
        <f t="shared" si="129"/>
        <v>0.4417754094138566</v>
      </c>
      <c r="BF71" s="1">
        <f t="shared" si="130"/>
        <v>-0.5594848391208053</v>
      </c>
      <c r="BG71" s="5">
        <f t="shared" si="118"/>
        <v>-0.0344608764238692</v>
      </c>
      <c r="BH71" s="6">
        <f t="shared" si="131"/>
        <v>-0.9324747318680088</v>
      </c>
      <c r="BI71" s="1">
        <f t="shared" si="132"/>
        <v>-0.2213923875520016</v>
      </c>
      <c r="BJ71" s="5">
        <f t="shared" si="119"/>
        <v>-0.11682299397620413</v>
      </c>
      <c r="BK71" s="6">
        <f t="shared" si="133"/>
        <v>-0.36898731258666934</v>
      </c>
      <c r="BL71" s="1">
        <f t="shared" si="134"/>
        <v>-0.16289924966661207</v>
      </c>
      <c r="BM71" s="5">
        <f t="shared" si="120"/>
        <v>-0.19918511152853907</v>
      </c>
      <c r="BN71" s="6">
        <f t="shared" si="135"/>
        <v>-0.2714987494443535</v>
      </c>
      <c r="BO71" s="1">
        <f t="shared" si="136"/>
        <v>-0.13862856685029754</v>
      </c>
      <c r="BP71" s="5">
        <f t="shared" si="121"/>
        <v>-0.281547229080874</v>
      </c>
      <c r="BQ71" s="6">
        <f t="shared" si="137"/>
        <v>-0.23104761141716257</v>
      </c>
      <c r="BT71" s="5">
        <f t="shared" si="122"/>
        <v>0.0015943568192385341</v>
      </c>
      <c r="BU71" s="24"/>
      <c r="BV71" s="24">
        <f t="shared" si="123"/>
        <v>0.49293090668834355</v>
      </c>
      <c r="BW71" s="24"/>
      <c r="BX71" s="24"/>
      <c r="BY71" s="24"/>
      <c r="BZ71" s="24"/>
      <c r="CA71" s="6"/>
      <c r="CB71" s="6"/>
      <c r="CD71" s="5">
        <f t="shared" si="46"/>
        <v>0.27087513700863813</v>
      </c>
      <c r="CE71" s="24"/>
      <c r="CF71" s="24">
        <f t="shared" si="47"/>
        <v>0.07179958473121537</v>
      </c>
      <c r="CG71" s="24"/>
      <c r="CH71" s="24"/>
      <c r="CI71" s="24"/>
      <c r="CJ71" s="24"/>
      <c r="CK71" s="6"/>
      <c r="CL71" s="6"/>
    </row>
    <row r="72" spans="23:90" ht="12">
      <c r="W72" s="1">
        <v>50</v>
      </c>
      <c r="X72" s="1">
        <f t="shared" si="3"/>
        <v>5.235987755982989</v>
      </c>
      <c r="Y72" s="5">
        <f t="shared" si="85"/>
        <v>0.15000000000000002</v>
      </c>
      <c r="Z72" s="24">
        <f t="shared" si="86"/>
        <v>-0.25980762113533157</v>
      </c>
      <c r="AA72" s="6"/>
      <c r="AC72" s="1">
        <v>23</v>
      </c>
      <c r="AD72" s="1">
        <f t="shared" si="81"/>
        <v>3.5</v>
      </c>
      <c r="AE72" s="1">
        <f t="shared" si="82"/>
        <v>-23.33333333333333</v>
      </c>
      <c r="AF72" s="1">
        <f t="shared" si="101"/>
        <v>-0.06464261978956193</v>
      </c>
      <c r="AG72" s="1">
        <f t="shared" si="102"/>
        <v>0.11842760812168177</v>
      </c>
      <c r="AH72" s="49">
        <f t="shared" si="103"/>
        <v>-0.06464261978956193</v>
      </c>
      <c r="AI72" s="61">
        <f t="shared" si="104"/>
        <v>0.11842760812168177</v>
      </c>
      <c r="AJ72" s="1">
        <f t="shared" si="105"/>
        <v>0.3216245441961605</v>
      </c>
      <c r="AK72" s="1">
        <f t="shared" si="106"/>
        <v>0.08386705357697316</v>
      </c>
      <c r="AL72">
        <f t="shared" si="107"/>
        <v>-0.13103228859960792</v>
      </c>
      <c r="AM72">
        <f t="shared" si="108"/>
        <v>0.12436770343405351</v>
      </c>
      <c r="AN72" s="61">
        <f t="shared" si="109"/>
        <v>-0.5836891213953763</v>
      </c>
      <c r="AO72" s="61">
        <f t="shared" si="110"/>
        <v>0.1648683532911339</v>
      </c>
      <c r="AP72" s="1">
        <f t="shared" si="111"/>
        <v>-1.0363459541911446</v>
      </c>
      <c r="AQ72" s="1">
        <f t="shared" si="112"/>
        <v>0.20536900314821427</v>
      </c>
      <c r="AR72" s="1">
        <f t="shared" si="113"/>
        <v>-1.4890027869869131</v>
      </c>
      <c r="AS72" s="1">
        <f t="shared" si="114"/>
        <v>0.24586965300529462</v>
      </c>
      <c r="AU72"/>
      <c r="AW72" s="1">
        <f t="shared" si="124"/>
        <v>-1.8320360237133317</v>
      </c>
      <c r="AX72" s="5">
        <f t="shared" si="115"/>
        <v>-0.01143132497102084</v>
      </c>
      <c r="AY72" s="6">
        <f t="shared" si="125"/>
        <v>-3.053393372855553</v>
      </c>
      <c r="AZ72" s="1">
        <f t="shared" si="126"/>
        <v>-1.8320360237133317</v>
      </c>
      <c r="BA72" s="5">
        <f t="shared" si="116"/>
        <v>-0.01143132497102084</v>
      </c>
      <c r="BB72" s="6">
        <f t="shared" si="127"/>
        <v>-3.053393372855553</v>
      </c>
      <c r="BC72" s="1">
        <f t="shared" si="128"/>
        <v>0.2607607382284301</v>
      </c>
      <c r="BD72" s="5">
        <f t="shared" si="117"/>
        <v>0.05687570669832967</v>
      </c>
      <c r="BE72" s="6">
        <f t="shared" si="129"/>
        <v>0.43460123038071685</v>
      </c>
      <c r="BF72" s="1">
        <f t="shared" si="130"/>
        <v>-0.9491378404759516</v>
      </c>
      <c r="BG72" s="5">
        <f t="shared" si="118"/>
        <v>-0.02317159603919045</v>
      </c>
      <c r="BH72" s="6">
        <f t="shared" si="131"/>
        <v>-1.5818964007932528</v>
      </c>
      <c r="BI72" s="1">
        <f t="shared" si="132"/>
        <v>-0.2824591846032645</v>
      </c>
      <c r="BJ72" s="5">
        <f t="shared" si="119"/>
        <v>-0.10321889877671056</v>
      </c>
      <c r="BK72" s="6">
        <f t="shared" si="133"/>
        <v>-0.47076530767210756</v>
      </c>
      <c r="BL72" s="1">
        <f t="shared" si="134"/>
        <v>-0.1981664542787763</v>
      </c>
      <c r="BM72" s="5">
        <f t="shared" si="120"/>
        <v>-0.18326620151423068</v>
      </c>
      <c r="BN72" s="6">
        <f t="shared" si="135"/>
        <v>-0.3302774237979605</v>
      </c>
      <c r="BO72" s="1">
        <f t="shared" si="136"/>
        <v>-0.16512370235574017</v>
      </c>
      <c r="BP72" s="5">
        <f t="shared" si="121"/>
        <v>-0.2633135042517508</v>
      </c>
      <c r="BQ72" s="6">
        <f t="shared" si="137"/>
        <v>-0.2752061705929003</v>
      </c>
      <c r="BT72" s="5">
        <f aca="true" t="shared" si="138" ref="BT72:BT77">BD48</f>
        <v>0.007702714933513558</v>
      </c>
      <c r="BU72" s="24"/>
      <c r="BV72" s="24">
        <f aca="true" t="shared" si="139" ref="BV72:BV77">BE48</f>
        <v>0.48294707618493105</v>
      </c>
      <c r="BW72" s="24"/>
      <c r="BX72" s="24"/>
      <c r="BY72" s="24"/>
      <c r="BZ72" s="24"/>
      <c r="CA72" s="6"/>
      <c r="CB72" s="6"/>
      <c r="CD72" s="5">
        <f t="shared" si="46"/>
        <v>0.3216245441961605</v>
      </c>
      <c r="CE72" s="24"/>
      <c r="CF72" s="24">
        <f t="shared" si="47"/>
        <v>0.08386705357697316</v>
      </c>
      <c r="CG72" s="24"/>
      <c r="CH72" s="24"/>
      <c r="CI72" s="24"/>
      <c r="CJ72" s="24"/>
      <c r="CK72" s="6"/>
      <c r="CL72" s="6"/>
    </row>
    <row r="73" spans="23:90" ht="12">
      <c r="W73" s="1">
        <v>51</v>
      </c>
      <c r="X73" s="1">
        <f t="shared" si="3"/>
        <v>5.340707511102648</v>
      </c>
      <c r="Y73" s="5">
        <f t="shared" si="85"/>
        <v>0.17633557568774186</v>
      </c>
      <c r="Z73" s="24">
        <f t="shared" si="86"/>
        <v>-0.24270509831248427</v>
      </c>
      <c r="AA73" s="6"/>
      <c r="AC73" s="1">
        <v>24</v>
      </c>
      <c r="AD73" s="1">
        <f t="shared" si="81"/>
        <v>3.5</v>
      </c>
      <c r="AE73" s="1">
        <f t="shared" si="82"/>
        <v>-19.999999999999996</v>
      </c>
      <c r="AF73" s="1">
        <f t="shared" si="101"/>
        <v>0.015344693219515537</v>
      </c>
      <c r="AG73" s="1">
        <f t="shared" si="102"/>
        <v>0.13701233661702966</v>
      </c>
      <c r="AH73" s="49">
        <f t="shared" si="103"/>
        <v>0.015344693219515537</v>
      </c>
      <c r="AI73" s="61">
        <f t="shared" si="104"/>
        <v>0.13701233661702966</v>
      </c>
      <c r="AJ73" s="1">
        <f t="shared" si="105"/>
        <v>0.3904417499924743</v>
      </c>
      <c r="AK73" s="1">
        <f t="shared" si="106"/>
        <v>0.09965925526913016</v>
      </c>
      <c r="AL73">
        <f t="shared" si="107"/>
        <v>-0.04912511341333656</v>
      </c>
      <c r="AM73">
        <f t="shared" si="108"/>
        <v>0.14343239747369993</v>
      </c>
      <c r="AN73" s="61">
        <f t="shared" si="109"/>
        <v>-0.4886919768191476</v>
      </c>
      <c r="AO73" s="61">
        <f t="shared" si="110"/>
        <v>0.18720553967826964</v>
      </c>
      <c r="AP73" s="1">
        <f t="shared" si="111"/>
        <v>-0.9282588402249583</v>
      </c>
      <c r="AQ73" s="1">
        <f t="shared" si="112"/>
        <v>0.23097868188283938</v>
      </c>
      <c r="AR73" s="1">
        <f t="shared" si="113"/>
        <v>-1.3678257036307695</v>
      </c>
      <c r="AS73" s="1">
        <f t="shared" si="114"/>
        <v>0.27475182408740906</v>
      </c>
      <c r="AU73"/>
      <c r="AW73" s="1">
        <f t="shared" si="124"/>
        <v>8.928972033326543</v>
      </c>
      <c r="AX73" s="5">
        <f t="shared" si="115"/>
        <v>0.0027135375290162087</v>
      </c>
      <c r="AY73" s="6">
        <f t="shared" si="125"/>
        <v>14.88162005554424</v>
      </c>
      <c r="AZ73" s="1">
        <f t="shared" si="126"/>
        <v>8.928972033326543</v>
      </c>
      <c r="BA73" s="5">
        <f t="shared" si="116"/>
        <v>0.0027135375290162087</v>
      </c>
      <c r="BB73" s="6">
        <f t="shared" si="127"/>
        <v>14.88162005554424</v>
      </c>
      <c r="BC73" s="1">
        <f t="shared" si="128"/>
        <v>0.25524743517067805</v>
      </c>
      <c r="BD73" s="5">
        <f t="shared" si="117"/>
        <v>0.06904526055639142</v>
      </c>
      <c r="BE73" s="6">
        <f t="shared" si="129"/>
        <v>0.4254123919511301</v>
      </c>
      <c r="BF73" s="1">
        <f t="shared" si="130"/>
        <v>-2.919736719320442</v>
      </c>
      <c r="BG73" s="5">
        <f t="shared" si="118"/>
        <v>-0.008687227366313872</v>
      </c>
      <c r="BH73" s="6">
        <f t="shared" si="131"/>
        <v>-4.8662278655340705</v>
      </c>
      <c r="BI73" s="1">
        <f t="shared" si="132"/>
        <v>-0.3830747148679906</v>
      </c>
      <c r="BJ73" s="5">
        <f t="shared" si="119"/>
        <v>-0.08641971528901919</v>
      </c>
      <c r="BK73" s="6">
        <f t="shared" si="133"/>
        <v>-0.6384578581133177</v>
      </c>
      <c r="BL73" s="1">
        <f t="shared" si="134"/>
        <v>-0.24883003734913312</v>
      </c>
      <c r="BM73" s="5">
        <f t="shared" si="120"/>
        <v>-0.16415220321172447</v>
      </c>
      <c r="BN73" s="6">
        <f t="shared" si="135"/>
        <v>-0.4147167289152219</v>
      </c>
      <c r="BO73" s="1">
        <f t="shared" si="136"/>
        <v>-0.2008675691340682</v>
      </c>
      <c r="BP73" s="5">
        <f t="shared" si="121"/>
        <v>-0.2418846911344298</v>
      </c>
      <c r="BQ73" s="6">
        <f t="shared" si="137"/>
        <v>-0.3347792818901137</v>
      </c>
      <c r="BT73" s="5">
        <f t="shared" si="138"/>
        <v>0.007702714933513558</v>
      </c>
      <c r="BU73" s="24"/>
      <c r="BV73" s="24">
        <f t="shared" si="139"/>
        <v>0.48294707618493105</v>
      </c>
      <c r="BW73" s="24"/>
      <c r="BX73" s="24"/>
      <c r="BY73" s="24"/>
      <c r="BZ73" s="24"/>
      <c r="CA73" s="6"/>
      <c r="CB73" s="6"/>
      <c r="CD73" s="5">
        <f t="shared" si="46"/>
        <v>0.3904417499924743</v>
      </c>
      <c r="CE73" s="24"/>
      <c r="CF73" s="24">
        <f t="shared" si="47"/>
        <v>0.09965925526913016</v>
      </c>
      <c r="CG73" s="24"/>
      <c r="CH73" s="24"/>
      <c r="CI73" s="24"/>
      <c r="CJ73" s="24"/>
      <c r="CK73" s="6"/>
      <c r="CL73" s="6"/>
    </row>
    <row r="74" spans="23:90" ht="12">
      <c r="W74" s="1">
        <v>52</v>
      </c>
      <c r="X74" s="1">
        <f t="shared" si="3"/>
        <v>5.445427266222309</v>
      </c>
      <c r="Y74" s="5">
        <f t="shared" si="85"/>
        <v>0.20073918190765752</v>
      </c>
      <c r="Z74" s="24">
        <f t="shared" si="86"/>
        <v>-0.2229434476432182</v>
      </c>
      <c r="AA74" s="6"/>
      <c r="AC74" s="1">
        <v>25</v>
      </c>
      <c r="AD74" s="1">
        <f t="shared" si="81"/>
        <v>3.5</v>
      </c>
      <c r="AE74" s="1">
        <f t="shared" si="82"/>
        <v>-16.666666666666664</v>
      </c>
      <c r="AF74" s="1">
        <f t="shared" si="101"/>
        <v>0.12386654259876939</v>
      </c>
      <c r="AG74" s="1">
        <f t="shared" si="102"/>
        <v>0.1610860832506078</v>
      </c>
      <c r="AH74" s="49">
        <f t="shared" si="103"/>
        <v>0.12386654259876939</v>
      </c>
      <c r="AI74" s="61">
        <f t="shared" si="104"/>
        <v>0.1610860832506078</v>
      </c>
      <c r="AJ74" s="1">
        <f t="shared" si="105"/>
        <v>0.48779349215896434</v>
      </c>
      <c r="AK74" s="1">
        <f t="shared" si="106"/>
        <v>0.12094047509951734</v>
      </c>
      <c r="AL74">
        <f t="shared" si="107"/>
        <v>0.06131659814311102</v>
      </c>
      <c r="AM74">
        <f t="shared" si="108"/>
        <v>0.1679861096515765</v>
      </c>
      <c r="AN74" s="61">
        <f t="shared" si="109"/>
        <v>-0.3651602958727425</v>
      </c>
      <c r="AO74" s="61">
        <f t="shared" si="110"/>
        <v>0.21503174420363558</v>
      </c>
      <c r="AP74" s="1">
        <f t="shared" si="111"/>
        <v>-0.7916371898885959</v>
      </c>
      <c r="AQ74" s="1">
        <f t="shared" si="112"/>
        <v>0.2620773787556947</v>
      </c>
      <c r="AR74" s="1">
        <f t="shared" si="113"/>
        <v>-1.2181140839044495</v>
      </c>
      <c r="AS74" s="1">
        <f t="shared" si="114"/>
        <v>0.3091230133077538</v>
      </c>
      <c r="AU74"/>
      <c r="AW74" s="1">
        <f t="shared" si="124"/>
        <v>1.3004809843801048</v>
      </c>
      <c r="AX74" s="5">
        <f t="shared" si="115"/>
        <v>0.02190441393144108</v>
      </c>
      <c r="AY74" s="6">
        <f t="shared" si="125"/>
        <v>2.167468307300175</v>
      </c>
      <c r="AZ74" s="1">
        <f t="shared" si="126"/>
        <v>1.3004809843801048</v>
      </c>
      <c r="BA74" s="5">
        <f t="shared" si="116"/>
        <v>0.02190441393144108</v>
      </c>
      <c r="BB74" s="6">
        <f t="shared" si="127"/>
        <v>2.167468307300175</v>
      </c>
      <c r="BC74" s="1">
        <f t="shared" si="128"/>
        <v>0.24793376099430356</v>
      </c>
      <c r="BD74" s="5">
        <f t="shared" si="117"/>
        <v>0.08626082831684097</v>
      </c>
      <c r="BE74" s="6">
        <f t="shared" si="129"/>
        <v>0.41322293499050594</v>
      </c>
      <c r="BF74" s="1">
        <f t="shared" si="130"/>
        <v>2.7396514930509057</v>
      </c>
      <c r="BG74" s="5">
        <f t="shared" si="118"/>
        <v>0.010843155208950501</v>
      </c>
      <c r="BH74" s="6">
        <f t="shared" si="131"/>
        <v>4.56608582175151</v>
      </c>
      <c r="BI74" s="1">
        <f t="shared" si="132"/>
        <v>-0.5888694544123538</v>
      </c>
      <c r="BJ74" s="5">
        <f t="shared" si="119"/>
        <v>-0.06457451789894</v>
      </c>
      <c r="BK74" s="6">
        <f t="shared" si="133"/>
        <v>-0.9814490906872564</v>
      </c>
      <c r="BL74" s="1">
        <f t="shared" si="134"/>
        <v>-0.3310574365418278</v>
      </c>
      <c r="BM74" s="5">
        <f t="shared" si="120"/>
        <v>-0.13999219100683047</v>
      </c>
      <c r="BN74" s="6">
        <f t="shared" si="135"/>
        <v>-0.5517623942363796</v>
      </c>
      <c r="BO74" s="1">
        <f t="shared" si="136"/>
        <v>-0.25377180790563936</v>
      </c>
      <c r="BP74" s="5">
        <f t="shared" si="121"/>
        <v>-0.215409864114721</v>
      </c>
      <c r="BQ74" s="6">
        <f t="shared" si="137"/>
        <v>-0.4229530131760656</v>
      </c>
      <c r="BT74" s="5">
        <f t="shared" si="138"/>
        <v>0.008088046395120159</v>
      </c>
      <c r="BU74" s="24"/>
      <c r="BV74" s="24">
        <f t="shared" si="139"/>
        <v>0.4823807092654331</v>
      </c>
      <c r="BW74" s="24"/>
      <c r="BX74" s="24"/>
      <c r="BY74" s="24"/>
      <c r="BZ74" s="24"/>
      <c r="CA74" s="6"/>
      <c r="CB74" s="6"/>
      <c r="CD74" s="5">
        <f t="shared" si="46"/>
        <v>0.48779349215896434</v>
      </c>
      <c r="CE74" s="24"/>
      <c r="CF74" s="24">
        <f t="shared" si="47"/>
        <v>0.12094047509951734</v>
      </c>
      <c r="CG74" s="24"/>
      <c r="CH74" s="24"/>
      <c r="CI74" s="24"/>
      <c r="CJ74" s="24"/>
      <c r="CK74" s="6"/>
      <c r="CL74" s="6"/>
    </row>
    <row r="75" spans="23:90" ht="12">
      <c r="W75" s="1">
        <v>53</v>
      </c>
      <c r="X75" s="1">
        <f t="shared" si="3"/>
        <v>5.550147021341968</v>
      </c>
      <c r="Y75" s="5">
        <f t="shared" si="85"/>
        <v>0.22294344764321827</v>
      </c>
      <c r="Z75" s="24">
        <f t="shared" si="86"/>
        <v>-0.20073918190765744</v>
      </c>
      <c r="AA75" s="6"/>
      <c r="AC75" s="1">
        <v>26</v>
      </c>
      <c r="AD75" s="1">
        <f t="shared" si="81"/>
        <v>3.5</v>
      </c>
      <c r="AE75" s="1">
        <f t="shared" si="82"/>
        <v>-13.33333333333333</v>
      </c>
      <c r="AF75" s="1">
        <f t="shared" si="101"/>
        <v>0.34214439541971736</v>
      </c>
      <c r="AG75" s="1">
        <f t="shared" si="102"/>
        <v>0.20123263493971433</v>
      </c>
      <c r="AH75" s="49">
        <f t="shared" si="103"/>
        <v>0.34214439541971736</v>
      </c>
      <c r="AI75" s="61">
        <f t="shared" si="104"/>
        <v>0.20123263493971433</v>
      </c>
      <c r="AJ75" s="1">
        <f t="shared" si="105"/>
        <v>0.6334413652551812</v>
      </c>
      <c r="AK75" s="1">
        <f t="shared" si="106"/>
        <v>0.15061201592143703</v>
      </c>
      <c r="AL75">
        <f t="shared" si="107"/>
        <v>0.29207772872924725</v>
      </c>
      <c r="AM75">
        <f t="shared" si="108"/>
        <v>0.20993305383348076</v>
      </c>
      <c r="AN75" s="61">
        <f t="shared" si="109"/>
        <v>-0.049285907796687095</v>
      </c>
      <c r="AO75" s="61">
        <f t="shared" si="110"/>
        <v>0.2692540917455244</v>
      </c>
      <c r="AP75" s="1">
        <f t="shared" si="111"/>
        <v>-0.39064954432262106</v>
      </c>
      <c r="AQ75" s="1">
        <f t="shared" si="112"/>
        <v>0.32857512965756813</v>
      </c>
      <c r="AR75" s="1">
        <f t="shared" si="113"/>
        <v>-0.7320131808485553</v>
      </c>
      <c r="AS75" s="1">
        <f t="shared" si="114"/>
        <v>0.38789616756961187</v>
      </c>
      <c r="AU75"/>
      <c r="AW75" s="1">
        <f t="shared" si="124"/>
        <v>0.5881511947400367</v>
      </c>
      <c r="AX75" s="5">
        <f t="shared" si="115"/>
        <v>0.060504413091373395</v>
      </c>
      <c r="AY75" s="6">
        <f t="shared" si="125"/>
        <v>0.9802519912333946</v>
      </c>
      <c r="AZ75" s="1">
        <f t="shared" si="126"/>
        <v>0.5881511947400367</v>
      </c>
      <c r="BA75" s="5">
        <f t="shared" si="116"/>
        <v>0.060504413091373395</v>
      </c>
      <c r="BB75" s="6">
        <f t="shared" si="127"/>
        <v>0.9802519912333946</v>
      </c>
      <c r="BC75" s="1">
        <f t="shared" si="128"/>
        <v>0.23776788852550404</v>
      </c>
      <c r="BD75" s="5">
        <f t="shared" si="117"/>
        <v>0.11201702715471207</v>
      </c>
      <c r="BE75" s="6">
        <f t="shared" si="129"/>
        <v>0.3962798142091734</v>
      </c>
      <c r="BF75" s="1">
        <f t="shared" si="130"/>
        <v>0.7187574853681717</v>
      </c>
      <c r="BG75" s="5">
        <f t="shared" si="118"/>
        <v>0.051650682549237104</v>
      </c>
      <c r="BH75" s="6">
        <f t="shared" si="131"/>
        <v>1.1979291422802862</v>
      </c>
      <c r="BI75" s="1">
        <f t="shared" si="132"/>
        <v>-5.463105049342789</v>
      </c>
      <c r="BJ75" s="5">
        <f t="shared" si="119"/>
        <v>-0.008715662056237928</v>
      </c>
      <c r="BK75" s="6">
        <f t="shared" si="133"/>
        <v>-9.105175082237983</v>
      </c>
      <c r="BL75" s="1">
        <f t="shared" si="134"/>
        <v>-0.8410994827276996</v>
      </c>
      <c r="BM75" s="5">
        <f t="shared" si="120"/>
        <v>-0.0690820066617129</v>
      </c>
      <c r="BN75" s="6">
        <f t="shared" si="135"/>
        <v>-1.4018324712128327</v>
      </c>
      <c r="BO75" s="1">
        <f t="shared" si="136"/>
        <v>-0.5299032554577223</v>
      </c>
      <c r="BP75" s="5">
        <f t="shared" si="121"/>
        <v>-0.1294483512671879</v>
      </c>
      <c r="BQ75" s="6">
        <f t="shared" si="137"/>
        <v>-0.8831720924295372</v>
      </c>
      <c r="BT75" s="5">
        <f t="shared" si="138"/>
        <v>0.008506609618939443</v>
      </c>
      <c r="BU75" s="24"/>
      <c r="BV75" s="24">
        <f t="shared" si="139"/>
        <v>0.4817754308825951</v>
      </c>
      <c r="BW75" s="24"/>
      <c r="BX75" s="24"/>
      <c r="BY75" s="24"/>
      <c r="BZ75" s="24"/>
      <c r="CA75" s="6"/>
      <c r="CB75" s="6"/>
      <c r="CD75" s="5">
        <f t="shared" si="46"/>
        <v>0.6334413652551812</v>
      </c>
      <c r="CE75" s="24"/>
      <c r="CF75" s="24">
        <f t="shared" si="47"/>
        <v>0.15061201592143703</v>
      </c>
      <c r="CG75" s="24"/>
      <c r="CH75" s="24"/>
      <c r="CI75" s="24"/>
      <c r="CJ75" s="24"/>
      <c r="CK75" s="6"/>
      <c r="CL75" s="6"/>
    </row>
    <row r="76" spans="23:90" ht="12">
      <c r="W76" s="1">
        <v>54</v>
      </c>
      <c r="X76" s="1">
        <f t="shared" si="3"/>
        <v>5.654866776461628</v>
      </c>
      <c r="Y76" s="5">
        <f t="shared" si="85"/>
        <v>0.24270509831248419</v>
      </c>
      <c r="Z76" s="24">
        <f t="shared" si="86"/>
        <v>-0.176335575687742</v>
      </c>
      <c r="AA76" s="6"/>
      <c r="AC76" s="1">
        <v>27</v>
      </c>
      <c r="AD76" s="1">
        <f t="shared" si="81"/>
        <v>3.5</v>
      </c>
      <c r="AE76" s="1">
        <f t="shared" si="82"/>
        <v>-9.999999999999998</v>
      </c>
      <c r="AF76" s="1">
        <f t="shared" si="101"/>
        <v>0.6588782323887244</v>
      </c>
      <c r="AG76" s="1">
        <f t="shared" si="102"/>
        <v>0.2546559950451486</v>
      </c>
      <c r="AH76" s="49">
        <f t="shared" si="103"/>
        <v>0.6588782323887244</v>
      </c>
      <c r="AI76" s="61">
        <f t="shared" si="104"/>
        <v>0.2546559950451486</v>
      </c>
      <c r="AJ76" s="1">
        <f t="shared" si="105"/>
        <v>0.868900530830449</v>
      </c>
      <c r="AK76" s="1">
        <f t="shared" si="106"/>
        <v>0.19349055198960471</v>
      </c>
      <c r="AL76">
        <f t="shared" si="107"/>
        <v>0.6227806498440532</v>
      </c>
      <c r="AM76">
        <f t="shared" si="108"/>
        <v>0.26516880557032024</v>
      </c>
      <c r="AN76" s="61">
        <f t="shared" si="109"/>
        <v>0.3766607688576574</v>
      </c>
      <c r="AO76" s="61">
        <f t="shared" si="110"/>
        <v>0.33684705915103574</v>
      </c>
      <c r="AP76" s="1">
        <f t="shared" si="111"/>
        <v>0.13054088787126136</v>
      </c>
      <c r="AQ76" s="1">
        <f t="shared" si="112"/>
        <v>0.4085253127317512</v>
      </c>
      <c r="AR76" s="1">
        <f t="shared" si="113"/>
        <v>-0.11557899311513449</v>
      </c>
      <c r="AS76" s="1">
        <f t="shared" si="114"/>
        <v>0.48020356631246663</v>
      </c>
      <c r="AU76"/>
      <c r="AW76" s="1">
        <f t="shared" si="124"/>
        <v>0.3864993295072265</v>
      </c>
      <c r="AX76" s="5">
        <f t="shared" si="115"/>
        <v>0.11651525286701782</v>
      </c>
      <c r="AY76" s="6">
        <f t="shared" si="125"/>
        <v>0.6441655491787108</v>
      </c>
      <c r="AZ76" s="1">
        <f t="shared" si="126"/>
        <v>0.3864993295072265</v>
      </c>
      <c r="BA76" s="5">
        <f t="shared" si="116"/>
        <v>0.11651525286701782</v>
      </c>
      <c r="BB76" s="6">
        <f t="shared" si="127"/>
        <v>0.6441655491787108</v>
      </c>
      <c r="BC76" s="1">
        <f t="shared" si="128"/>
        <v>0.22268435237883524</v>
      </c>
      <c r="BD76" s="5">
        <f t="shared" si="117"/>
        <v>0.1536553494853753</v>
      </c>
      <c r="BE76" s="6">
        <f t="shared" si="129"/>
        <v>0.37114058729805877</v>
      </c>
      <c r="BF76" s="1">
        <f t="shared" si="130"/>
        <v>0.4257820239545329</v>
      </c>
      <c r="BG76" s="5">
        <f t="shared" si="118"/>
        <v>0.11013179876073766</v>
      </c>
      <c r="BH76" s="6">
        <f t="shared" si="131"/>
        <v>0.7096367065908882</v>
      </c>
      <c r="BI76" s="1">
        <f t="shared" si="132"/>
        <v>0.8942982306668961</v>
      </c>
      <c r="BJ76" s="5">
        <f t="shared" si="119"/>
        <v>0.06660824803610002</v>
      </c>
      <c r="BK76" s="6">
        <f t="shared" si="133"/>
        <v>1.4904970511114934</v>
      </c>
      <c r="BL76" s="1">
        <f t="shared" si="134"/>
        <v>3.129481646659523</v>
      </c>
      <c r="BM76" s="5">
        <f t="shared" si="120"/>
        <v>0.023084697311462326</v>
      </c>
      <c r="BN76" s="6">
        <f t="shared" si="135"/>
        <v>5.215802744432539</v>
      </c>
      <c r="BO76" s="1">
        <f t="shared" si="136"/>
        <v>-4.154765095021289</v>
      </c>
      <c r="BP76" s="5">
        <f t="shared" si="121"/>
        <v>-0.020438853413175327</v>
      </c>
      <c r="BQ76" s="6">
        <f t="shared" si="137"/>
        <v>-6.924608491702148</v>
      </c>
      <c r="BT76" s="5">
        <f t="shared" si="138"/>
        <v>0.008962559794698321</v>
      </c>
      <c r="BU76" s="24"/>
      <c r="BV76" s="24">
        <f t="shared" si="139"/>
        <v>0.4811270885373389</v>
      </c>
      <c r="BW76" s="24"/>
      <c r="BX76" s="24"/>
      <c r="BY76" s="24"/>
      <c r="BZ76" s="24"/>
      <c r="CA76" s="6"/>
      <c r="CB76" s="6"/>
      <c r="CD76" s="5">
        <f t="shared" si="46"/>
        <v>0.868900530830449</v>
      </c>
      <c r="CE76" s="24"/>
      <c r="CF76" s="24">
        <f t="shared" si="47"/>
        <v>0.19349055198960471</v>
      </c>
      <c r="CG76" s="24"/>
      <c r="CH76" s="24"/>
      <c r="CI76" s="24"/>
      <c r="CJ76" s="24"/>
      <c r="CK76" s="6"/>
      <c r="CL76" s="6"/>
    </row>
    <row r="77" spans="23:90" ht="12">
      <c r="W77" s="1">
        <v>55</v>
      </c>
      <c r="X77" s="1">
        <f t="shared" si="3"/>
        <v>5.759586531581288</v>
      </c>
      <c r="Y77" s="5">
        <f t="shared" si="85"/>
        <v>0.2598076211353316</v>
      </c>
      <c r="Z77" s="24">
        <f t="shared" si="86"/>
        <v>-0.14999999999999988</v>
      </c>
      <c r="AA77" s="6"/>
      <c r="AC77" s="1">
        <v>28</v>
      </c>
      <c r="AD77" s="1">
        <f t="shared" si="81"/>
        <v>3.5</v>
      </c>
      <c r="AE77" s="1">
        <f t="shared" si="82"/>
        <v>-6.666666666666665</v>
      </c>
      <c r="AF77" s="1">
        <f t="shared" si="101"/>
        <v>1.1636879714916482</v>
      </c>
      <c r="AG77" s="1">
        <f t="shared" si="102"/>
        <v>0.3274644022113596</v>
      </c>
      <c r="AH77" s="49">
        <f t="shared" si="103"/>
        <v>1.1636879714916482</v>
      </c>
      <c r="AI77" s="61">
        <f t="shared" si="104"/>
        <v>0.3274644022113596</v>
      </c>
      <c r="AJ77" s="1">
        <f t="shared" si="105"/>
        <v>1.2955195194440263</v>
      </c>
      <c r="AK77" s="1">
        <f t="shared" si="106"/>
        <v>0.2565251153446473</v>
      </c>
      <c r="AL77">
        <f t="shared" si="107"/>
        <v>1.1410294241873327</v>
      </c>
      <c r="AM77">
        <f t="shared" si="108"/>
        <v>0.3396570921415756</v>
      </c>
      <c r="AN77" s="61">
        <f t="shared" si="109"/>
        <v>0.9865393289306393</v>
      </c>
      <c r="AO77" s="61">
        <f t="shared" si="110"/>
        <v>0.422789068938504</v>
      </c>
      <c r="AP77" s="1">
        <f t="shared" si="111"/>
        <v>0.8320492336739453</v>
      </c>
      <c r="AQ77" s="1">
        <f t="shared" si="112"/>
        <v>0.5059210457354322</v>
      </c>
      <c r="AR77" s="1">
        <f t="shared" si="113"/>
        <v>0.6775591384172519</v>
      </c>
      <c r="AS77" s="1">
        <f t="shared" si="114"/>
        <v>0.5890530225323605</v>
      </c>
      <c r="AU77"/>
      <c r="AW77" s="1">
        <f t="shared" si="124"/>
        <v>0.2814022403201491</v>
      </c>
      <c r="AX77" s="5">
        <f t="shared" si="115"/>
        <v>0.20578521431052932</v>
      </c>
      <c r="AY77" s="6">
        <f t="shared" si="125"/>
        <v>0.4690037338669152</v>
      </c>
      <c r="AZ77" s="1">
        <f t="shared" si="126"/>
        <v>0.2814022403201491</v>
      </c>
      <c r="BA77" s="5">
        <f t="shared" si="116"/>
        <v>0.20578521431052932</v>
      </c>
      <c r="BB77" s="6">
        <f t="shared" si="127"/>
        <v>0.4690037338669152</v>
      </c>
      <c r="BC77" s="1">
        <f t="shared" si="128"/>
        <v>0.1980094560479763</v>
      </c>
      <c r="BD77" s="5">
        <f t="shared" si="117"/>
        <v>0.22909815043505957</v>
      </c>
      <c r="BE77" s="6">
        <f t="shared" si="129"/>
        <v>0.3300157600799605</v>
      </c>
      <c r="BF77" s="1">
        <f t="shared" si="130"/>
        <v>0.29767601513299025</v>
      </c>
      <c r="BG77" s="5">
        <f t="shared" si="118"/>
        <v>0.2017783034141256</v>
      </c>
      <c r="BH77" s="6">
        <f t="shared" si="131"/>
        <v>0.4961266918883171</v>
      </c>
      <c r="BI77" s="1">
        <f t="shared" si="132"/>
        <v>0.42855774376150496</v>
      </c>
      <c r="BJ77" s="5">
        <f t="shared" si="119"/>
        <v>0.17445845639319169</v>
      </c>
      <c r="BK77" s="6">
        <f t="shared" si="133"/>
        <v>0.714262906269175</v>
      </c>
      <c r="BL77" s="1">
        <f t="shared" si="134"/>
        <v>0.6080421990193037</v>
      </c>
      <c r="BM77" s="5">
        <f t="shared" si="120"/>
        <v>0.14713860937225767</v>
      </c>
      <c r="BN77" s="6">
        <f t="shared" si="135"/>
        <v>1.013403665032173</v>
      </c>
      <c r="BO77" s="1">
        <f t="shared" si="136"/>
        <v>0.8693750687332802</v>
      </c>
      <c r="BP77" s="5">
        <f t="shared" si="121"/>
        <v>0.11981876235132374</v>
      </c>
      <c r="BQ77" s="6">
        <f t="shared" si="137"/>
        <v>1.4489584478888005</v>
      </c>
      <c r="BT77" s="5">
        <f t="shared" si="138"/>
        <v>0.009460744757800779</v>
      </c>
      <c r="BU77" s="24"/>
      <c r="BV77" s="24">
        <f t="shared" si="139"/>
        <v>0.48043091711443914</v>
      </c>
      <c r="BW77" s="24"/>
      <c r="BX77" s="24"/>
      <c r="BY77" s="24"/>
      <c r="BZ77" s="24"/>
      <c r="CA77" s="6"/>
      <c r="CB77" s="6"/>
      <c r="CD77" s="5">
        <f t="shared" si="46"/>
        <v>1.2955195194440263</v>
      </c>
      <c r="CE77" s="24"/>
      <c r="CF77" s="24">
        <f t="shared" si="47"/>
        <v>0.2565251153446473</v>
      </c>
      <c r="CG77" s="24"/>
      <c r="CH77" s="24"/>
      <c r="CI77" s="24"/>
      <c r="CJ77" s="24"/>
      <c r="CK77" s="6"/>
      <c r="CL77" s="6"/>
    </row>
    <row r="78" spans="23:90" ht="12">
      <c r="W78" s="1">
        <v>56</v>
      </c>
      <c r="X78" s="1">
        <f t="shared" si="3"/>
        <v>5.8643062867009474</v>
      </c>
      <c r="Y78" s="5">
        <f t="shared" si="85"/>
        <v>0.27406363729278027</v>
      </c>
      <c r="Z78" s="24">
        <f t="shared" si="86"/>
        <v>-0.12202099292274005</v>
      </c>
      <c r="AA78" s="6"/>
      <c r="AD78" s="1">
        <f>(AD77+AD79)/2</f>
        <v>3.5</v>
      </c>
      <c r="AE78" s="1">
        <f>(AE77+AE79)/2</f>
        <v>-5.833333333333332</v>
      </c>
      <c r="AF78" s="1">
        <f t="shared" si="101"/>
        <v>1.3462426093598692</v>
      </c>
      <c r="AG78" s="1">
        <f t="shared" si="102"/>
        <v>0.3493197927345135</v>
      </c>
      <c r="AH78" s="49">
        <f t="shared" si="103"/>
        <v>1.3462426093598692</v>
      </c>
      <c r="AI78" s="61">
        <f t="shared" si="104"/>
        <v>0.3493197927345135</v>
      </c>
      <c r="AJ78" s="1">
        <f t="shared" si="105"/>
        <v>1.4585264696899114</v>
      </c>
      <c r="AK78" s="1">
        <f t="shared" si="106"/>
        <v>0.27593704491500937</v>
      </c>
      <c r="AL78">
        <f t="shared" si="107"/>
        <v>1.326943820865643</v>
      </c>
      <c r="AM78">
        <f t="shared" si="108"/>
        <v>0.3619324525159907</v>
      </c>
      <c r="AN78" s="61">
        <f t="shared" si="109"/>
        <v>1.1953611720413755</v>
      </c>
      <c r="AO78" s="61">
        <f t="shared" si="110"/>
        <v>0.44792786011697233</v>
      </c>
      <c r="AP78" s="1">
        <f t="shared" si="111"/>
        <v>1.063778523217107</v>
      </c>
      <c r="AQ78" s="1">
        <f t="shared" si="112"/>
        <v>0.5339232677179537</v>
      </c>
      <c r="AR78" s="1">
        <f t="shared" si="113"/>
        <v>0.9321958743928394</v>
      </c>
      <c r="AS78" s="1">
        <f t="shared" si="114"/>
        <v>0.6199186753189354</v>
      </c>
      <c r="AU78"/>
      <c r="AW78" s="1">
        <f>excen(AF78,AG78,B)</f>
        <v>0.25947759364161943</v>
      </c>
      <c r="AX78" s="5">
        <f t="shared" si="115"/>
        <v>0.23806796208950518</v>
      </c>
      <c r="AY78" s="6">
        <f>AW78/B$5</f>
        <v>0.43246265606936574</v>
      </c>
      <c r="AZ78" s="1">
        <f>excen(AH78,AI78,B)</f>
        <v>0.25947759364161943</v>
      </c>
      <c r="BA78" s="5">
        <f t="shared" si="116"/>
        <v>0.23806796208950518</v>
      </c>
      <c r="BB78" s="6">
        <f>AZ78/$B$5</f>
        <v>0.43246265606936574</v>
      </c>
      <c r="BC78" s="1">
        <f>excen(AJ78,AK78,B)</f>
        <v>0.18918891816456007</v>
      </c>
      <c r="BD78" s="5">
        <f t="shared" si="117"/>
        <v>0.25792410809057875</v>
      </c>
      <c r="BE78" s="6">
        <f>BC78/$B$5</f>
        <v>0.31531486360760014</v>
      </c>
      <c r="BF78" s="1">
        <f>excen(AL78,AM78,B)</f>
        <v>0.2727564248197644</v>
      </c>
      <c r="BG78" s="5">
        <f t="shared" si="118"/>
        <v>0.23465518699557064</v>
      </c>
      <c r="BH78" s="6">
        <f>BF78/$B$5</f>
        <v>0.45459404136627407</v>
      </c>
      <c r="BI78" s="1">
        <f>excen(AN78,AO78,B)</f>
        <v>0.3747217749695052</v>
      </c>
      <c r="BJ78" s="5">
        <f t="shared" si="119"/>
        <v>0.2113862659005627</v>
      </c>
      <c r="BK78" s="6">
        <f>BI78/$B$5</f>
        <v>0.624536291615842</v>
      </c>
      <c r="BL78" s="1">
        <f>excen(AP78,AQ78,B)</f>
        <v>0.5019120578814177</v>
      </c>
      <c r="BM78" s="5">
        <f t="shared" si="120"/>
        <v>0.18811734480555461</v>
      </c>
      <c r="BN78" s="6">
        <f>BL78/$B$5</f>
        <v>0.8365200964690295</v>
      </c>
      <c r="BO78" s="1">
        <f>excen(AR78,AS78,B)</f>
        <v>0.6650090312003394</v>
      </c>
      <c r="BP78" s="5">
        <f t="shared" si="121"/>
        <v>0.16484842371054662</v>
      </c>
      <c r="BQ78" s="6">
        <f>BO78/$B$5</f>
        <v>1.1083483853338991</v>
      </c>
      <c r="BT78" s="5">
        <f>BD54</f>
        <v>0.010006851513225525</v>
      </c>
      <c r="BU78" s="24"/>
      <c r="BV78" s="24">
        <f>BE54</f>
        <v>0.479681421589133</v>
      </c>
      <c r="BW78" s="24"/>
      <c r="BX78" s="24"/>
      <c r="BY78" s="24"/>
      <c r="BZ78" s="24"/>
      <c r="CA78" s="6"/>
      <c r="CB78" s="6"/>
      <c r="CD78" s="5">
        <f>AJ78</f>
        <v>1.4585264696899114</v>
      </c>
      <c r="CE78" s="24"/>
      <c r="CF78" s="24">
        <f>AK78</f>
        <v>0.27593704491500937</v>
      </c>
      <c r="CG78" s="24"/>
      <c r="CH78" s="24"/>
      <c r="CI78" s="24"/>
      <c r="CJ78" s="24"/>
      <c r="CK78" s="6"/>
      <c r="CL78" s="6"/>
    </row>
    <row r="79" spans="23:90" ht="12">
      <c r="W79" s="1">
        <v>57</v>
      </c>
      <c r="X79" s="1">
        <f t="shared" si="3"/>
        <v>5.969026041820607</v>
      </c>
      <c r="Y79" s="5">
        <f t="shared" si="85"/>
        <v>0.285316954888546</v>
      </c>
      <c r="Z79" s="24">
        <f t="shared" si="86"/>
        <v>-0.09270509831248429</v>
      </c>
      <c r="AA79" s="6"/>
      <c r="AD79" s="1">
        <f>(AD77+AD81)/2</f>
        <v>3.5</v>
      </c>
      <c r="AE79" s="1">
        <f>(AE77+AE81)/2</f>
        <v>-4.999999999999999</v>
      </c>
      <c r="AF79" s="1">
        <f t="shared" si="101"/>
        <v>1.5654657544681396</v>
      </c>
      <c r="AG79" s="1">
        <f t="shared" si="102"/>
        <v>0.37217597416484227</v>
      </c>
      <c r="AH79" s="49">
        <f t="shared" si="103"/>
        <v>1.5654657544681396</v>
      </c>
      <c r="AI79" s="61">
        <f t="shared" si="104"/>
        <v>0.37217597416484227</v>
      </c>
      <c r="AJ79" s="1">
        <f t="shared" si="105"/>
        <v>1.6582019271758448</v>
      </c>
      <c r="AK79" s="1">
        <f t="shared" si="106"/>
        <v>0.29634976539254587</v>
      </c>
      <c r="AL79">
        <f t="shared" si="107"/>
        <v>1.549526724784002</v>
      </c>
      <c r="AM79">
        <f t="shared" si="108"/>
        <v>0.38520860379758054</v>
      </c>
      <c r="AN79" s="61">
        <f t="shared" si="109"/>
        <v>1.4408515223921599</v>
      </c>
      <c r="AO79" s="61">
        <f t="shared" si="110"/>
        <v>0.4740674422026152</v>
      </c>
      <c r="AP79" s="1">
        <f t="shared" si="111"/>
        <v>1.3321763200003172</v>
      </c>
      <c r="AQ79" s="1">
        <f t="shared" si="112"/>
        <v>0.5629262806076498</v>
      </c>
      <c r="AR79" s="1">
        <f t="shared" si="113"/>
        <v>1.2235011176084751</v>
      </c>
      <c r="AS79" s="1">
        <f t="shared" si="114"/>
        <v>0.6517851190126847</v>
      </c>
      <c r="AU79"/>
      <c r="AW79" s="1">
        <f>excen(AF79,AG79,B)</f>
        <v>0.237741370644858</v>
      </c>
      <c r="AX79" s="5">
        <f t="shared" si="115"/>
        <v>0.27683512562743084</v>
      </c>
      <c r="AY79" s="6">
        <f>AW79/B$5</f>
        <v>0.39623561774143</v>
      </c>
      <c r="AZ79" s="1">
        <f>excen(AH79,AI79,B)</f>
        <v>0.237741370644858</v>
      </c>
      <c r="BA79" s="5">
        <f t="shared" si="116"/>
        <v>0.27683512562743084</v>
      </c>
      <c r="BB79" s="6">
        <f>AZ79/$B$5</f>
        <v>0.39623561774143</v>
      </c>
      <c r="BC79" s="1">
        <f>excen(AJ79,AK79,B)</f>
        <v>0.17871753767484275</v>
      </c>
      <c r="BD79" s="5">
        <f t="shared" si="117"/>
        <v>0.2932344815050475</v>
      </c>
      <c r="BE79" s="6">
        <f>BC79/$B$5</f>
        <v>0.2978625627914046</v>
      </c>
      <c r="BF79" s="1">
        <f>excen(AL79,AM79,B)</f>
        <v>0.24859758637030097</v>
      </c>
      <c r="BG79" s="5">
        <f t="shared" si="118"/>
        <v>0.27401648633596537</v>
      </c>
      <c r="BH79" s="6">
        <f>BF79/$B$5</f>
        <v>0.41432931061716827</v>
      </c>
      <c r="BI79" s="1">
        <f>excen(AN79,AO79,B)</f>
        <v>0.3290189411158405</v>
      </c>
      <c r="BJ79" s="5">
        <f t="shared" si="119"/>
        <v>0.2547984911668833</v>
      </c>
      <c r="BK79" s="6">
        <f>BI79/$B$5</f>
        <v>0.5483649018597342</v>
      </c>
      <c r="BL79" s="1">
        <f>excen(AP79,AQ79,B)</f>
        <v>0.4225613923294447</v>
      </c>
      <c r="BM79" s="5">
        <f t="shared" si="120"/>
        <v>0.23558049599780115</v>
      </c>
      <c r="BN79" s="6">
        <f>BL79/$B$5</f>
        <v>0.7042689872157412</v>
      </c>
      <c r="BO79" s="1">
        <f>excen(AR79,AS79,B)</f>
        <v>0.532721310697861</v>
      </c>
      <c r="BP79" s="5">
        <f t="shared" si="121"/>
        <v>0.21636250082871913</v>
      </c>
      <c r="BQ79" s="6">
        <f>BO79/$B$5</f>
        <v>0.8878688511631017</v>
      </c>
      <c r="BT79" s="5">
        <f>BD55</f>
        <v>0.010607590849992531</v>
      </c>
      <c r="BU79" s="24"/>
      <c r="BV79" s="24">
        <f>BE55</f>
        <v>0.4788722317136258</v>
      </c>
      <c r="BW79" s="24"/>
      <c r="BX79" s="24"/>
      <c r="BY79" s="24"/>
      <c r="BZ79" s="24"/>
      <c r="CA79" s="6"/>
      <c r="CB79" s="6"/>
      <c r="CD79" s="5">
        <f>AJ79</f>
        <v>1.6582019271758448</v>
      </c>
      <c r="CE79" s="24"/>
      <c r="CF79" s="24">
        <f>AK79</f>
        <v>0.29634976539254587</v>
      </c>
      <c r="CG79" s="24"/>
      <c r="CH79" s="24"/>
      <c r="CI79" s="24"/>
      <c r="CJ79" s="24"/>
      <c r="CK79" s="6"/>
      <c r="CL79" s="6"/>
    </row>
    <row r="80" spans="23:90" ht="12">
      <c r="W80" s="1">
        <v>58</v>
      </c>
      <c r="X80" s="1">
        <f t="shared" si="3"/>
        <v>6.073745796940267</v>
      </c>
      <c r="Y80" s="5">
        <f t="shared" si="85"/>
        <v>0.2934442802201417</v>
      </c>
      <c r="Z80" s="24">
        <f t="shared" si="86"/>
        <v>-0.06237350724532769</v>
      </c>
      <c r="AA80" s="6"/>
      <c r="AD80" s="1">
        <f>(AD79+AD81)/2</f>
        <v>3.5</v>
      </c>
      <c r="AE80" s="1">
        <f>(AE79+AE81)/2</f>
        <v>-4.166666666666666</v>
      </c>
      <c r="AF80" s="1">
        <f t="shared" si="101"/>
        <v>1.8532404055482343</v>
      </c>
      <c r="AG80" s="1">
        <f t="shared" si="102"/>
        <v>0.3925421874541236</v>
      </c>
      <c r="AH80" s="49">
        <f t="shared" si="103"/>
        <v>1.8532404055482343</v>
      </c>
      <c r="AI80" s="61">
        <f t="shared" si="104"/>
        <v>0.3925421874541236</v>
      </c>
      <c r="AJ80" s="1">
        <f t="shared" si="105"/>
        <v>1.9068569201695005</v>
      </c>
      <c r="AK80" s="1">
        <f t="shared" si="106"/>
        <v>0.3167190140370483</v>
      </c>
      <c r="AL80">
        <f t="shared" si="107"/>
        <v>1.8440250670977045</v>
      </c>
      <c r="AM80">
        <f t="shared" si="108"/>
        <v>0.4055742953851834</v>
      </c>
      <c r="AN80" s="61">
        <f t="shared" si="109"/>
        <v>1.7811932140259092</v>
      </c>
      <c r="AO80" s="61">
        <f t="shared" si="110"/>
        <v>0.4944295767333189</v>
      </c>
      <c r="AP80" s="1">
        <f t="shared" si="111"/>
        <v>1.7183613609541133</v>
      </c>
      <c r="AQ80" s="1">
        <f t="shared" si="112"/>
        <v>0.583284858081454</v>
      </c>
      <c r="AR80" s="1">
        <f t="shared" si="113"/>
        <v>1.6555295078823173</v>
      </c>
      <c r="AS80" s="1">
        <f t="shared" si="114"/>
        <v>0.6721401394295892</v>
      </c>
      <c r="AU80"/>
      <c r="AW80" s="1">
        <f>excen(AF80,AG80,B)</f>
        <v>0.21181395909506945</v>
      </c>
      <c r="AX80" s="5">
        <f t="shared" si="115"/>
        <v>0.3277248569784781</v>
      </c>
      <c r="AY80" s="6">
        <f>AW80/B$5</f>
        <v>0.3530232651584491</v>
      </c>
      <c r="AZ80" s="1">
        <f>excen(AH80,AI80,B)</f>
        <v>0.21181395909506945</v>
      </c>
      <c r="BA80" s="5">
        <f t="shared" si="116"/>
        <v>0.3277248569784781</v>
      </c>
      <c r="BB80" s="6">
        <f>AZ80/$B$5</f>
        <v>0.3530232651584491</v>
      </c>
      <c r="BC80" s="1">
        <f>excen(AJ80,AK80,B)</f>
        <v>0.1660947975104997</v>
      </c>
      <c r="BD80" s="5">
        <f t="shared" si="117"/>
        <v>0.3372063384599596</v>
      </c>
      <c r="BE80" s="6">
        <f>BC80/$B$5</f>
        <v>0.2768246625174995</v>
      </c>
      <c r="BF80" s="1">
        <f>excen(AL80,AM80,B)</f>
        <v>0.2199396866244955</v>
      </c>
      <c r="BG80" s="5">
        <f t="shared" si="118"/>
        <v>0.3260952273488485</v>
      </c>
      <c r="BH80" s="6">
        <f>BF80/$B$5</f>
        <v>0.3665661443741592</v>
      </c>
      <c r="BI80" s="1">
        <f>excen(AN80,AO80,B)</f>
        <v>0.2775833485328599</v>
      </c>
      <c r="BJ80" s="5">
        <f t="shared" si="119"/>
        <v>0.3149841162377375</v>
      </c>
      <c r="BK80" s="6">
        <f>BI80/$B$5</f>
        <v>0.46263891422143316</v>
      </c>
      <c r="BL80" s="1">
        <f>excen(AP80,AQ80,B)</f>
        <v>0.33944248941770166</v>
      </c>
      <c r="BM80" s="5">
        <f t="shared" si="120"/>
        <v>0.30387300512662635</v>
      </c>
      <c r="BN80" s="6">
        <f>BL80/$B$5</f>
        <v>0.5657374823628362</v>
      </c>
      <c r="BO80" s="1">
        <f>excen(AR80,AS80,B)</f>
        <v>0.40599707599858015</v>
      </c>
      <c r="BP80" s="5">
        <f t="shared" si="121"/>
        <v>0.2927618940155152</v>
      </c>
      <c r="BQ80" s="6">
        <f>BO80/$B$5</f>
        <v>0.676661793330967</v>
      </c>
      <c r="BT80" s="5">
        <f>BD56</f>
        <v>0.011270931945472684</v>
      </c>
      <c r="BU80" s="24"/>
      <c r="BV80" s="24">
        <f>BE56</f>
        <v>0.4779959205509375</v>
      </c>
      <c r="BW80" s="24"/>
      <c r="BX80" s="24"/>
      <c r="BY80" s="24"/>
      <c r="BZ80" s="24"/>
      <c r="CA80" s="6"/>
      <c r="CB80" s="6"/>
      <c r="CD80" s="5">
        <f>AJ80</f>
        <v>1.9068569201695005</v>
      </c>
      <c r="CE80" s="24"/>
      <c r="CF80" s="24">
        <f>AK80</f>
        <v>0.3167190140370483</v>
      </c>
      <c r="CG80" s="24"/>
      <c r="CH80" s="24"/>
      <c r="CI80" s="24"/>
      <c r="CJ80" s="24"/>
      <c r="CK80" s="6"/>
      <c r="CL80" s="6"/>
    </row>
    <row r="81" spans="23:90" ht="12">
      <c r="W81" s="1">
        <v>59</v>
      </c>
      <c r="X81" s="1">
        <f t="shared" si="3"/>
        <v>6.178465552059927</v>
      </c>
      <c r="Y81" s="5">
        <f t="shared" si="85"/>
        <v>0.298356568610482</v>
      </c>
      <c r="Z81" s="24">
        <f t="shared" si="86"/>
        <v>-0.03135853898029602</v>
      </c>
      <c r="AA81" s="6"/>
      <c r="AC81" s="1">
        <v>29</v>
      </c>
      <c r="AD81" s="1">
        <f t="shared" si="81"/>
        <v>3.5</v>
      </c>
      <c r="AE81" s="1">
        <f>(1-AC81/AC$85)*Z$11</f>
        <v>-3.3333333333333326</v>
      </c>
      <c r="AF81" s="1">
        <f t="shared" si="101"/>
        <v>2.235737277712126</v>
      </c>
      <c r="AG81" s="1">
        <f t="shared" si="102"/>
        <v>0.4070269592165491</v>
      </c>
      <c r="AH81" s="49">
        <f t="shared" si="103"/>
        <v>2.235737277712126</v>
      </c>
      <c r="AI81" s="61">
        <f t="shared" si="104"/>
        <v>0.4070269592165491</v>
      </c>
      <c r="AJ81" s="1">
        <f t="shared" si="105"/>
        <v>2.222333149056809</v>
      </c>
      <c r="AK81" s="1">
        <f t="shared" si="106"/>
        <v>0.3346944443034621</v>
      </c>
      <c r="AL81">
        <f t="shared" si="107"/>
        <v>2.238041112324758</v>
      </c>
      <c r="AM81">
        <f t="shared" si="108"/>
        <v>0.41945911021723564</v>
      </c>
      <c r="AN81" s="61">
        <f t="shared" si="109"/>
        <v>2.253749075592707</v>
      </c>
      <c r="AO81" s="61">
        <f t="shared" si="110"/>
        <v>0.5042237761310092</v>
      </c>
      <c r="AP81" s="1">
        <f t="shared" si="111"/>
        <v>2.2694570388606565</v>
      </c>
      <c r="AQ81" s="1">
        <f t="shared" si="112"/>
        <v>0.5889884420447828</v>
      </c>
      <c r="AR81" s="1">
        <f t="shared" si="113"/>
        <v>2.285165002128605</v>
      </c>
      <c r="AS81" s="1">
        <f t="shared" si="114"/>
        <v>0.6737531079585561</v>
      </c>
      <c r="AU81"/>
      <c r="AW81" s="1">
        <f t="shared" si="124"/>
        <v>0.18205491462443557</v>
      </c>
      <c r="AX81" s="5">
        <f t="shared" si="115"/>
        <v>0.39536515466966937</v>
      </c>
      <c r="AY81" s="6">
        <f t="shared" si="125"/>
        <v>0.30342485770739264</v>
      </c>
      <c r="AZ81" s="1">
        <f t="shared" si="126"/>
        <v>0.18205491462443557</v>
      </c>
      <c r="BA81" s="5">
        <f t="shared" si="116"/>
        <v>0.39536515466966937</v>
      </c>
      <c r="BB81" s="6">
        <f t="shared" si="127"/>
        <v>0.30342485770739264</v>
      </c>
      <c r="BC81" s="1">
        <f t="shared" si="128"/>
        <v>0.15060498217628235</v>
      </c>
      <c r="BD81" s="5">
        <f t="shared" si="117"/>
        <v>0.3929947842992989</v>
      </c>
      <c r="BE81" s="6">
        <f t="shared" si="129"/>
        <v>0.2510083036271373</v>
      </c>
      <c r="BF81" s="1">
        <f t="shared" si="130"/>
        <v>0.18742243290675026</v>
      </c>
      <c r="BG81" s="5">
        <f t="shared" si="118"/>
        <v>0.3957725620770767</v>
      </c>
      <c r="BH81" s="6">
        <f t="shared" si="131"/>
        <v>0.31237072151125045</v>
      </c>
      <c r="BI81" s="1">
        <f t="shared" si="132"/>
        <v>0.2237266701921574</v>
      </c>
      <c r="BJ81" s="5">
        <f t="shared" si="119"/>
        <v>0.3985503398548545</v>
      </c>
      <c r="BK81" s="6">
        <f t="shared" si="133"/>
        <v>0.37287778365359564</v>
      </c>
      <c r="BL81" s="1">
        <f t="shared" si="134"/>
        <v>0.25952835059635004</v>
      </c>
      <c r="BM81" s="5">
        <f t="shared" si="120"/>
        <v>0.4013281176326323</v>
      </c>
      <c r="BN81" s="6">
        <f t="shared" si="135"/>
        <v>0.4325472509939168</v>
      </c>
      <c r="BO81" s="1">
        <f t="shared" si="136"/>
        <v>0.2948378376751626</v>
      </c>
      <c r="BP81" s="5">
        <f t="shared" si="121"/>
        <v>0.40410589541041003</v>
      </c>
      <c r="BQ81" s="6">
        <f t="shared" si="137"/>
        <v>0.491396396125271</v>
      </c>
      <c r="BT81" s="5">
        <f>BD54</f>
        <v>0.010006851513225525</v>
      </c>
      <c r="BU81" s="24"/>
      <c r="BV81" s="24">
        <f>BE54</f>
        <v>0.479681421589133</v>
      </c>
      <c r="BW81" s="24"/>
      <c r="BX81" s="24"/>
      <c r="BY81" s="24"/>
      <c r="BZ81" s="24"/>
      <c r="CA81" s="6"/>
      <c r="CB81" s="6"/>
      <c r="CD81" s="5">
        <f t="shared" si="46"/>
        <v>2.222333149056809</v>
      </c>
      <c r="CE81" s="24"/>
      <c r="CF81" s="24">
        <f t="shared" si="47"/>
        <v>0.3346944443034621</v>
      </c>
      <c r="CG81" s="24"/>
      <c r="CH81" s="24"/>
      <c r="CI81" s="24"/>
      <c r="CJ81" s="24"/>
      <c r="CK81" s="6"/>
      <c r="CL81" s="6"/>
    </row>
    <row r="82" spans="23:90" ht="12">
      <c r="W82" s="1">
        <v>60</v>
      </c>
      <c r="X82" s="1">
        <f t="shared" si="3"/>
        <v>6.283185307179585</v>
      </c>
      <c r="Y82" s="5">
        <f t="shared" si="85"/>
        <v>0.3</v>
      </c>
      <c r="Z82" s="24">
        <f t="shared" si="86"/>
        <v>-3.3996243320455476E-16</v>
      </c>
      <c r="AA82" s="6"/>
      <c r="AD82" s="1">
        <f>(AD81+AD83)/2</f>
        <v>3.5</v>
      </c>
      <c r="AE82" s="1">
        <f>(AE81+AE83)/2</f>
        <v>-2.4999999999999996</v>
      </c>
      <c r="AF82" s="1">
        <f t="shared" si="101"/>
        <v>2.718298455904251</v>
      </c>
      <c r="AG82" s="1">
        <f t="shared" si="102"/>
        <v>0.41227083797538694</v>
      </c>
      <c r="AH82" s="49">
        <f t="shared" si="103"/>
        <v>2.718298455904251</v>
      </c>
      <c r="AI82" s="61">
        <f t="shared" si="104"/>
        <v>0.41227083797538694</v>
      </c>
      <c r="AJ82" s="1">
        <f t="shared" si="105"/>
        <v>2.6308802255434918</v>
      </c>
      <c r="AK82" s="1">
        <f t="shared" si="106"/>
        <v>0.345177346173504</v>
      </c>
      <c r="AL82">
        <f t="shared" si="107"/>
        <v>2.733323464247507</v>
      </c>
      <c r="AM82">
        <f t="shared" si="108"/>
        <v>0.4238025318788356</v>
      </c>
      <c r="AN82" s="61">
        <f t="shared" si="109"/>
        <v>2.835766702951522</v>
      </c>
      <c r="AO82" s="61">
        <f t="shared" si="110"/>
        <v>0.5024277175841673</v>
      </c>
      <c r="AP82" s="1">
        <f t="shared" si="111"/>
        <v>2.9382099416555367</v>
      </c>
      <c r="AQ82" s="1">
        <f t="shared" si="112"/>
        <v>0.5810529032894987</v>
      </c>
      <c r="AR82" s="1">
        <f t="shared" si="113"/>
        <v>3.040653180359551</v>
      </c>
      <c r="AS82" s="1">
        <f t="shared" si="114"/>
        <v>0.65967808899483</v>
      </c>
      <c r="AU82"/>
      <c r="AW82" s="1">
        <f>excen(AF82,AG82,B)</f>
        <v>0.1516650377665184</v>
      </c>
      <c r="AX82" s="5">
        <f t="shared" si="115"/>
        <v>0.4807007067291423</v>
      </c>
      <c r="AY82" s="6">
        <f>AW82/B$5</f>
        <v>0.2527750629441974</v>
      </c>
      <c r="AZ82" s="1">
        <f>excen(AH82,AI82,B)</f>
        <v>0.1516650377665184</v>
      </c>
      <c r="BA82" s="5">
        <f t="shared" si="116"/>
        <v>0.4807007067291423</v>
      </c>
      <c r="BB82" s="6">
        <f>AZ82/$B$5</f>
        <v>0.2527750629441974</v>
      </c>
      <c r="BC82" s="1">
        <f>excen(AJ82,AK82,B)</f>
        <v>0.1312022276126982</v>
      </c>
      <c r="BD82" s="5">
        <f t="shared" si="117"/>
        <v>0.46524176953107466</v>
      </c>
      <c r="BE82" s="6">
        <f>BC82/$B$5</f>
        <v>0.218670379354497</v>
      </c>
      <c r="BF82" s="1">
        <f>excen(AL82,AM82,B)</f>
        <v>0.15505026661581373</v>
      </c>
      <c r="BG82" s="5">
        <f t="shared" si="118"/>
        <v>0.48335771156006024</v>
      </c>
      <c r="BH82" s="6">
        <f>BF82/$B$5</f>
        <v>0.2584171110263562</v>
      </c>
      <c r="BI82" s="1">
        <f>excen(AN82,AO82,B)</f>
        <v>0.17717526518004129</v>
      </c>
      <c r="BJ82" s="5">
        <f t="shared" si="119"/>
        <v>0.5014736535890457</v>
      </c>
      <c r="BK82" s="6">
        <f>BI82/$B$5</f>
        <v>0.29529210863340216</v>
      </c>
      <c r="BL82" s="1">
        <f>excen(AP82,AQ82,B)</f>
        <v>0.1977574492046351</v>
      </c>
      <c r="BM82" s="5">
        <f t="shared" si="120"/>
        <v>0.5195895956180312</v>
      </c>
      <c r="BN82" s="6">
        <f>BL82/$B$5</f>
        <v>0.32959574867439184</v>
      </c>
      <c r="BO82" s="1">
        <f>excen(AR82,AS82,B)</f>
        <v>0.21695275648531032</v>
      </c>
      <c r="BP82" s="5">
        <f t="shared" si="121"/>
        <v>0.5377055376470166</v>
      </c>
      <c r="BQ82" s="6">
        <f>BO82/$B$5</f>
        <v>0.3615879274755172</v>
      </c>
      <c r="BT82" s="5">
        <f>BD55</f>
        <v>0.010607590849992531</v>
      </c>
      <c r="BU82" s="24"/>
      <c r="BV82" s="24">
        <f>BE55</f>
        <v>0.4788722317136258</v>
      </c>
      <c r="BW82" s="24"/>
      <c r="BX82" s="24"/>
      <c r="BY82" s="24"/>
      <c r="BZ82" s="24"/>
      <c r="CA82" s="6"/>
      <c r="CB82" s="6"/>
      <c r="CD82" s="5">
        <f aca="true" t="shared" si="140" ref="CD82:CD87">AJ82</f>
        <v>2.6308802255434918</v>
      </c>
      <c r="CE82" s="24"/>
      <c r="CF82" s="24">
        <f>AK82</f>
        <v>0.345177346173504</v>
      </c>
      <c r="CG82" s="24"/>
      <c r="CH82" s="24"/>
      <c r="CI82" s="24"/>
      <c r="CJ82" s="24"/>
      <c r="CK82" s="6"/>
      <c r="CL82" s="6"/>
    </row>
    <row r="83" spans="25:90" ht="12">
      <c r="Y83" s="5"/>
      <c r="Z83" s="24"/>
      <c r="AA83" s="6"/>
      <c r="AD83" s="1">
        <f>(AD81+AD85)/2</f>
        <v>3.5</v>
      </c>
      <c r="AE83" s="1">
        <f>(AE81+AE85)/2</f>
        <v>-1.6666666666666663</v>
      </c>
      <c r="AF83" s="1">
        <f t="shared" si="101"/>
        <v>3.3559856587720054</v>
      </c>
      <c r="AG83" s="1">
        <f t="shared" si="102"/>
        <v>0.3931399892748766</v>
      </c>
      <c r="AH83" s="49">
        <f t="shared" si="103"/>
        <v>3.3559856587720054</v>
      </c>
      <c r="AI83" s="61">
        <f t="shared" si="104"/>
        <v>0.3931399892748766</v>
      </c>
      <c r="AJ83" s="1">
        <f t="shared" si="105"/>
        <v>3.170828990299564</v>
      </c>
      <c r="AK83" s="1">
        <f t="shared" si="106"/>
        <v>0.33721660468575765</v>
      </c>
      <c r="AL83">
        <f t="shared" si="107"/>
        <v>3.3878094611657064</v>
      </c>
      <c r="AM83">
        <f t="shared" si="108"/>
        <v>0.4027518210011315</v>
      </c>
      <c r="AN83" s="61">
        <f t="shared" si="109"/>
        <v>3.60478993203185</v>
      </c>
      <c r="AO83" s="61">
        <f t="shared" si="110"/>
        <v>0.4682870373165059</v>
      </c>
      <c r="AP83" s="1">
        <f t="shared" si="111"/>
        <v>3.8217704028979926</v>
      </c>
      <c r="AQ83" s="1">
        <f t="shared" si="112"/>
        <v>0.5338222536318799</v>
      </c>
      <c r="AR83" s="1">
        <f t="shared" si="113"/>
        <v>4.038750873764135</v>
      </c>
      <c r="AS83" s="1">
        <f t="shared" si="114"/>
        <v>0.5993574699472538</v>
      </c>
      <c r="AU83"/>
      <c r="AW83" s="1">
        <f>excen(AF83,AG83,B)</f>
        <v>0.11714590860877848</v>
      </c>
      <c r="AX83" s="5">
        <f t="shared" si="115"/>
        <v>0.5934685628211949</v>
      </c>
      <c r="AY83" s="6">
        <f>AW83/B$5</f>
        <v>0.1952431810146308</v>
      </c>
      <c r="AZ83" s="1">
        <f>excen(AH83,AI83,B)</f>
        <v>0.11714590860877848</v>
      </c>
      <c r="BA83" s="5">
        <f t="shared" si="116"/>
        <v>0.5934685628211949</v>
      </c>
      <c r="BB83" s="6">
        <f>AZ83/$B$5</f>
        <v>0.1952431810146308</v>
      </c>
      <c r="BC83" s="1">
        <f>excen(AJ83,AK83,B)</f>
        <v>0.10634966619688282</v>
      </c>
      <c r="BD83" s="5">
        <f t="shared" si="117"/>
        <v>0.5607256750058434</v>
      </c>
      <c r="BE83" s="6">
        <f>BC83/$B$5</f>
        <v>0.17724944366147138</v>
      </c>
      <c r="BF83" s="1">
        <f>excen(AL83,AM83,B)</f>
        <v>0.11888266610559296</v>
      </c>
      <c r="BG83" s="5">
        <f t="shared" si="118"/>
        <v>0.5990962466644585</v>
      </c>
      <c r="BH83" s="6">
        <f>BF83/$B$5</f>
        <v>0.19813777684265493</v>
      </c>
      <c r="BI83" s="1">
        <f>excen(AN83,AO83,B)</f>
        <v>0.12990688671074782</v>
      </c>
      <c r="BJ83" s="5">
        <f t="shared" si="119"/>
        <v>0.6374668183230737</v>
      </c>
      <c r="BK83" s="6">
        <f>BI83/$B$5</f>
        <v>0.2165114778512464</v>
      </c>
      <c r="BL83" s="1">
        <f>excen(AP83,AQ83,B)</f>
        <v>0.13967931020322158</v>
      </c>
      <c r="BM83" s="5">
        <f t="shared" si="120"/>
        <v>0.6758373899816889</v>
      </c>
      <c r="BN83" s="6">
        <f>BL83/$B$5</f>
        <v>0.23279885033870265</v>
      </c>
      <c r="BO83" s="1">
        <f>excen(AR83,AS83,B)</f>
        <v>0.1484016936624392</v>
      </c>
      <c r="BP83" s="5">
        <f t="shared" si="121"/>
        <v>0.7142079616403039</v>
      </c>
      <c r="BQ83" s="6">
        <f>BO83/$B$5</f>
        <v>0.2473361561040653</v>
      </c>
      <c r="BT83" s="5">
        <f>BD56</f>
        <v>0.011270931945472684</v>
      </c>
      <c r="BU83" s="24"/>
      <c r="BV83" s="24">
        <f>BE56</f>
        <v>0.4779959205509375</v>
      </c>
      <c r="BW83" s="24"/>
      <c r="BX83" s="24"/>
      <c r="BY83" s="24"/>
      <c r="BZ83" s="24"/>
      <c r="CA83" s="6"/>
      <c r="CB83" s="6"/>
      <c r="CD83" s="5">
        <f t="shared" si="140"/>
        <v>3.170828990299564</v>
      </c>
      <c r="CE83" s="24"/>
      <c r="CF83" s="24">
        <f>AK83</f>
        <v>0.33721660468575765</v>
      </c>
      <c r="CG83" s="24"/>
      <c r="CH83" s="24"/>
      <c r="CI83" s="24"/>
      <c r="CJ83" s="24"/>
      <c r="CK83" s="6"/>
      <c r="CL83" s="6"/>
    </row>
    <row r="84" spans="23:90" ht="12">
      <c r="W84" s="1">
        <v>1</v>
      </c>
      <c r="X84" s="1">
        <f>(W84-1)*2*PI()/B$8</f>
        <v>0</v>
      </c>
      <c r="Y84" s="5">
        <f aca="true" t="shared" si="141" ref="Y84:Y103">(B/2-B$13/1000)*COS(X84)</f>
        <v>0.25</v>
      </c>
      <c r="Z84" s="24"/>
      <c r="AA84" s="6">
        <f aca="true" t="shared" si="142" ref="AA84:AA103">(B/2-B$13/1000)*SIN(X84)</f>
        <v>0</v>
      </c>
      <c r="AD84" s="1">
        <f>(AD83+AD85)/2</f>
        <v>3.5</v>
      </c>
      <c r="AE84" s="1">
        <f>(AE83+AE85)/2</f>
        <v>-0.8333333333333331</v>
      </c>
      <c r="AF84" s="1">
        <f t="shared" si="101"/>
        <v>4.1701777560005455</v>
      </c>
      <c r="AG84" s="1">
        <f t="shared" si="102"/>
        <v>0.33202643763106254</v>
      </c>
      <c r="AH84" s="49">
        <f t="shared" si="103"/>
        <v>4.1701777560005455</v>
      </c>
      <c r="AI84" s="61">
        <f t="shared" si="104"/>
        <v>0.33202643763106254</v>
      </c>
      <c r="AJ84" s="1">
        <f t="shared" si="105"/>
        <v>3.892284914820398</v>
      </c>
      <c r="AK84" s="1">
        <f t="shared" si="106"/>
        <v>0.28789844343020443</v>
      </c>
      <c r="AL84">
        <f t="shared" si="107"/>
        <v>4.217940588078383</v>
      </c>
      <c r="AM84">
        <f t="shared" si="108"/>
        <v>0.3396109366343353</v>
      </c>
      <c r="AN84" s="61">
        <f t="shared" si="109"/>
        <v>4.543596261336368</v>
      </c>
      <c r="AO84" s="61">
        <f t="shared" si="110"/>
        <v>0.3913234298384659</v>
      </c>
      <c r="AP84" s="1">
        <f t="shared" si="111"/>
        <v>4.869251934594353</v>
      </c>
      <c r="AQ84" s="1">
        <f t="shared" si="112"/>
        <v>0.44303592304259687</v>
      </c>
      <c r="AR84" s="1">
        <f t="shared" si="113"/>
        <v>5.1949076078523415</v>
      </c>
      <c r="AS84" s="1">
        <f t="shared" si="114"/>
        <v>0.49474841624672883</v>
      </c>
      <c r="AU84"/>
      <c r="AW84" s="1">
        <f>excen(AF84,AG84,B)</f>
        <v>0.07961925295709603</v>
      </c>
      <c r="AX84" s="5">
        <f t="shared" si="115"/>
        <v>0.7374493371548385</v>
      </c>
      <c r="AY84" s="6">
        <f>AW84/B$5</f>
        <v>0.1326987549284934</v>
      </c>
      <c r="AZ84" s="1">
        <f>excen(AH84,AI84,B)</f>
        <v>0.07961925295709603</v>
      </c>
      <c r="BA84" s="5">
        <f t="shared" si="116"/>
        <v>0.7374493371548385</v>
      </c>
      <c r="BB84" s="6">
        <f>AZ84/$B$5</f>
        <v>0.1326987549284934</v>
      </c>
      <c r="BC84" s="1">
        <f>excen(AJ84,AK84,B)</f>
        <v>0.07396643609875331</v>
      </c>
      <c r="BD84" s="5">
        <f t="shared" si="117"/>
        <v>0.6883070934618702</v>
      </c>
      <c r="BE84" s="6">
        <f>BC84/$B$5</f>
        <v>0.12327739349792219</v>
      </c>
      <c r="BF84" s="1">
        <f>excen(AL84,AM84,B)</f>
        <v>0.08051581797861593</v>
      </c>
      <c r="BG84" s="5">
        <f t="shared" si="118"/>
        <v>0.7458956602895673</v>
      </c>
      <c r="BH84" s="6">
        <f>BF84/$B$5</f>
        <v>0.1341930299643599</v>
      </c>
      <c r="BI84" s="1">
        <f>excen(AN84,AO84,B)</f>
        <v>0.08612636496081838</v>
      </c>
      <c r="BJ84" s="5">
        <f t="shared" si="119"/>
        <v>0.8034842271172645</v>
      </c>
      <c r="BK84" s="6">
        <f>BI84/$B$5</f>
        <v>0.14354394160136397</v>
      </c>
      <c r="BL84" s="1">
        <f>excen(AP84,AQ84,B)</f>
        <v>0.09098644493930981</v>
      </c>
      <c r="BM84" s="5">
        <f t="shared" si="120"/>
        <v>0.8610727939449617</v>
      </c>
      <c r="BN84" s="6">
        <f>BL84/$B$5</f>
        <v>0.15164407489884968</v>
      </c>
      <c r="BO84" s="1">
        <f>excen(AR84,AS84,B)</f>
        <v>0.09523719257275988</v>
      </c>
      <c r="BP84" s="5">
        <f t="shared" si="121"/>
        <v>0.9186613607726596</v>
      </c>
      <c r="BQ84" s="6">
        <f>BO84/$B$5</f>
        <v>0.15872865428793315</v>
      </c>
      <c r="BT84" s="5">
        <f>BD57</f>
        <v>0.012006403253924434</v>
      </c>
      <c r="BU84" s="24"/>
      <c r="BV84" s="24">
        <f>BE57</f>
        <v>0.4770437759094609</v>
      </c>
      <c r="BW84" s="24"/>
      <c r="BX84" s="24"/>
      <c r="BY84" s="24"/>
      <c r="BZ84" s="24"/>
      <c r="CA84" s="6"/>
      <c r="CB84" s="6"/>
      <c r="CD84" s="5">
        <f t="shared" si="140"/>
        <v>3.892284914820398</v>
      </c>
      <c r="CE84" s="24"/>
      <c r="CF84" s="24">
        <f>AK84</f>
        <v>0.28789844343020443</v>
      </c>
      <c r="CG84" s="24"/>
      <c r="CH84" s="24"/>
      <c r="CI84" s="24"/>
      <c r="CJ84" s="24"/>
      <c r="CK84" s="6"/>
      <c r="CL84" s="6"/>
    </row>
    <row r="85" spans="23:90" ht="12">
      <c r="W85" s="1">
        <f>IF(W84=B$8,B$8,W84+1)</f>
        <v>2</v>
      </c>
      <c r="X85" s="1">
        <f aca="true" t="shared" si="143" ref="X85:X103">(W85-1)*2*PI()/B$8</f>
        <v>1.0471975511965976</v>
      </c>
      <c r="Y85" s="5">
        <f t="shared" si="141"/>
        <v>0.12500000000000003</v>
      </c>
      <c r="Z85" s="24"/>
      <c r="AA85" s="6">
        <f t="shared" si="142"/>
        <v>0.21650635094610965</v>
      </c>
      <c r="AB85" s="1" t="s">
        <v>5</v>
      </c>
      <c r="AC85" s="30">
        <v>30</v>
      </c>
      <c r="AD85" s="30">
        <f t="shared" si="81"/>
        <v>3.5</v>
      </c>
      <c r="AE85" s="30">
        <f>(1-AC85/AC$85)*Z$11</f>
        <v>0</v>
      </c>
      <c r="AF85" s="30">
        <f t="shared" si="101"/>
        <v>5.159245395390671</v>
      </c>
      <c r="AG85" s="30">
        <f t="shared" si="102"/>
        <v>0.1923939244653483</v>
      </c>
      <c r="AH85" s="30">
        <f t="shared" si="103"/>
        <v>5.159245395390671</v>
      </c>
      <c r="AI85" s="30">
        <f t="shared" si="104"/>
        <v>0.1923939244653483</v>
      </c>
      <c r="AJ85" s="31">
        <f t="shared" si="105"/>
        <v>4.803161803721179</v>
      </c>
      <c r="AK85" s="31">
        <f t="shared" si="106"/>
        <v>0.161879498430046</v>
      </c>
      <c r="AL85" s="60">
        <f t="shared" si="107"/>
        <v>5.220447262708866</v>
      </c>
      <c r="AM85" s="60">
        <f t="shared" si="108"/>
        <v>0.19763859144016638</v>
      </c>
      <c r="AN85" s="61">
        <f t="shared" si="109"/>
        <v>5.637732721696552</v>
      </c>
      <c r="AO85" s="61">
        <f t="shared" si="110"/>
        <v>0.23339768445028586</v>
      </c>
      <c r="AP85" s="30">
        <f t="shared" si="111"/>
        <v>6.0550181806842405</v>
      </c>
      <c r="AQ85" s="30">
        <f t="shared" si="112"/>
        <v>0.26915677746040667</v>
      </c>
      <c r="AR85" s="30">
        <f t="shared" si="113"/>
        <v>6.472303639671931</v>
      </c>
      <c r="AS85" s="30">
        <f t="shared" si="114"/>
        <v>0.30491587047052726</v>
      </c>
      <c r="AU85"/>
      <c r="AW85" s="1">
        <f aca="true" t="shared" si="144" ref="AW85:AW94">excen(AF85,AG85,B)</f>
        <v>0.03729109777124291</v>
      </c>
      <c r="AX85" s="5">
        <f t="shared" si="115"/>
        <v>0.9123548970005837</v>
      </c>
      <c r="AY85" s="6">
        <f aca="true" t="shared" si="145" ref="AY85:AY94">AW85/B$5</f>
        <v>0.06215182961873819</v>
      </c>
      <c r="AZ85" s="1">
        <f aca="true" t="shared" si="146" ref="AZ85:AZ94">excen(AH85,AI85,B)</f>
        <v>0.03729109777124291</v>
      </c>
      <c r="BA85" s="5">
        <f t="shared" si="116"/>
        <v>0.9123548970005837</v>
      </c>
      <c r="BB85" s="6">
        <f aca="true" t="shared" si="147" ref="BB85:BB94">AZ85/$B$5</f>
        <v>0.06215182961873819</v>
      </c>
      <c r="BC85" s="61">
        <f aca="true" t="shared" si="148" ref="BC85:BC94">excen(AJ85,AK85,B)</f>
        <v>0.03370269523392534</v>
      </c>
      <c r="BD85" s="62">
        <f t="shared" si="117"/>
        <v>0.8493854928137884</v>
      </c>
      <c r="BE85" s="63">
        <f aca="true" t="shared" si="149" ref="BE85:BE94">BC85/$B$5</f>
        <v>0.05617115872320891</v>
      </c>
      <c r="BF85" s="1">
        <f aca="true" t="shared" si="150" ref="BF85:BF94">excen(AL85,AM85,B)</f>
        <v>0.03785855531037634</v>
      </c>
      <c r="BG85" s="5">
        <f t="shared" si="118"/>
        <v>0.9231777633451893</v>
      </c>
      <c r="BH85" s="6">
        <f aca="true" t="shared" si="151" ref="BH85:BH94">BF85/$B$5</f>
        <v>0.06309759218396056</v>
      </c>
      <c r="BI85" s="1">
        <f aca="true" t="shared" si="152" ref="BI85:BI94">excen(AN85,AO85,B)</f>
        <v>0.04139921063516646</v>
      </c>
      <c r="BJ85" s="5">
        <f t="shared" si="119"/>
        <v>0.99697003387659</v>
      </c>
      <c r="BK85" s="6">
        <f aca="true" t="shared" si="153" ref="BK85:BK94">BI85/$B$5</f>
        <v>0.0689986843919441</v>
      </c>
      <c r="BL85" s="1">
        <f aca="true" t="shared" si="154" ref="BL85:BL94">excen(AP85,AQ85,B)</f>
        <v>0.04445185289765569</v>
      </c>
      <c r="BM85" s="5">
        <f t="shared" si="120"/>
        <v>1.070762304407991</v>
      </c>
      <c r="BN85" s="6">
        <f aca="true" t="shared" si="155" ref="BN85:BN94">BL85/$B$5</f>
        <v>0.07408642149609282</v>
      </c>
      <c r="BO85" s="1">
        <f aca="true" t="shared" si="156" ref="BO85:BO94">excen(AR85,AS85,B)</f>
        <v>0.04711087233323665</v>
      </c>
      <c r="BP85" s="5">
        <f t="shared" si="121"/>
        <v>1.1445545749393924</v>
      </c>
      <c r="BQ85" s="6">
        <f aca="true" t="shared" si="157" ref="BQ85:BQ94">BO85/$B$5</f>
        <v>0.07851812055539442</v>
      </c>
      <c r="BT85" s="5">
        <f>BD55</f>
        <v>0.010607590849992531</v>
      </c>
      <c r="BU85" s="24"/>
      <c r="BV85" s="24">
        <f>BE55</f>
        <v>0.4788722317136258</v>
      </c>
      <c r="BW85" s="24"/>
      <c r="BX85" s="24"/>
      <c r="BY85" s="24"/>
      <c r="BZ85" s="24"/>
      <c r="CA85" s="6"/>
      <c r="CB85" s="6"/>
      <c r="CD85" s="5">
        <f t="shared" si="140"/>
        <v>4.803161803721179</v>
      </c>
      <c r="CE85" s="24"/>
      <c r="CF85" s="24">
        <f t="shared" si="47"/>
        <v>0.161879498430046</v>
      </c>
      <c r="CG85" s="24"/>
      <c r="CH85" s="24"/>
      <c r="CI85" s="24"/>
      <c r="CJ85" s="24"/>
      <c r="CK85" s="6"/>
      <c r="CL85" s="6"/>
    </row>
    <row r="86" spans="23:90" ht="12">
      <c r="W86" s="1">
        <f aca="true" t="shared" si="158" ref="W86:W103">IF(W85=B$8,B$8,W85+1)</f>
        <v>3</v>
      </c>
      <c r="X86" s="1">
        <f t="shared" si="143"/>
        <v>2.0943951023931953</v>
      </c>
      <c r="Y86" s="5">
        <f t="shared" si="141"/>
        <v>-0.12499999999999994</v>
      </c>
      <c r="Z86" s="24"/>
      <c r="AA86" s="6">
        <f t="shared" si="142"/>
        <v>0.21650635094610968</v>
      </c>
      <c r="AC86" s="1">
        <v>0</v>
      </c>
      <c r="AD86" s="1">
        <f aca="true" t="shared" si="159" ref="AD86:AD106">AD$18-(AD$18-AD$15)*AC86/AC$106</f>
        <v>3.5</v>
      </c>
      <c r="AE86" s="1">
        <f aca="true" t="shared" si="160" ref="AE86:AE106">AC86/AC$106*AD$15</f>
        <v>0</v>
      </c>
      <c r="AF86" s="1">
        <f t="shared" si="101"/>
        <v>5.159245395390671</v>
      </c>
      <c r="AG86" s="1">
        <f t="shared" si="102"/>
        <v>0.1923939244653483</v>
      </c>
      <c r="AH86" s="1">
        <f t="shared" si="103"/>
        <v>5.159245395390671</v>
      </c>
      <c r="AI86" s="1">
        <f t="shared" si="104"/>
        <v>0.1923939244653483</v>
      </c>
      <c r="AJ86" s="1">
        <f t="shared" si="105"/>
        <v>4.803161803721179</v>
      </c>
      <c r="AK86" s="1">
        <f t="shared" si="106"/>
        <v>0.161879498430046</v>
      </c>
      <c r="AL86">
        <f t="shared" si="107"/>
        <v>5.220447262708866</v>
      </c>
      <c r="AM86">
        <f t="shared" si="108"/>
        <v>0.19763859144016638</v>
      </c>
      <c r="AN86" s="1">
        <f t="shared" si="109"/>
        <v>5.637732721696552</v>
      </c>
      <c r="AO86" s="1">
        <f t="shared" si="110"/>
        <v>0.23339768445028586</v>
      </c>
      <c r="AP86" s="1">
        <f t="shared" si="111"/>
        <v>6.0550181806842405</v>
      </c>
      <c r="AQ86" s="1">
        <f t="shared" si="112"/>
        <v>0.26915677746040667</v>
      </c>
      <c r="AR86" s="1">
        <f t="shared" si="113"/>
        <v>6.472303639671931</v>
      </c>
      <c r="AS86" s="1">
        <f t="shared" si="114"/>
        <v>0.30491587047052726</v>
      </c>
      <c r="AU86"/>
      <c r="AW86" s="1">
        <f t="shared" si="144"/>
        <v>0.03729109777124291</v>
      </c>
      <c r="AX86" s="5">
        <f t="shared" si="115"/>
        <v>0.9123548970005837</v>
      </c>
      <c r="AY86" s="6">
        <f t="shared" si="145"/>
        <v>0.06215182961873819</v>
      </c>
      <c r="AZ86" s="1">
        <f t="shared" si="146"/>
        <v>0.03729109777124291</v>
      </c>
      <c r="BA86" s="5">
        <f t="shared" si="116"/>
        <v>0.9123548970005837</v>
      </c>
      <c r="BB86" s="6">
        <f t="shared" si="147"/>
        <v>0.06215182961873819</v>
      </c>
      <c r="BC86" s="1">
        <f t="shared" si="148"/>
        <v>0.03370269523392534</v>
      </c>
      <c r="BD86" s="5">
        <f t="shared" si="117"/>
        <v>0.8493854928137884</v>
      </c>
      <c r="BE86" s="6">
        <f t="shared" si="149"/>
        <v>0.05617115872320891</v>
      </c>
      <c r="BF86" s="1">
        <f t="shared" si="150"/>
        <v>0.03785855531037634</v>
      </c>
      <c r="BG86" s="5">
        <f t="shared" si="118"/>
        <v>0.9231777633451893</v>
      </c>
      <c r="BH86" s="6">
        <f t="shared" si="151"/>
        <v>0.06309759218396056</v>
      </c>
      <c r="BI86" s="1">
        <f t="shared" si="152"/>
        <v>0.04139921063516646</v>
      </c>
      <c r="BJ86" s="5">
        <f t="shared" si="119"/>
        <v>0.99697003387659</v>
      </c>
      <c r="BK86" s="6">
        <f t="shared" si="153"/>
        <v>0.0689986843919441</v>
      </c>
      <c r="BL86" s="1">
        <f t="shared" si="154"/>
        <v>0.04445185289765569</v>
      </c>
      <c r="BM86" s="5">
        <f t="shared" si="120"/>
        <v>1.070762304407991</v>
      </c>
      <c r="BN86" s="6">
        <f t="shared" si="155"/>
        <v>0.07408642149609282</v>
      </c>
      <c r="BO86" s="1">
        <f t="shared" si="156"/>
        <v>0.04711087233323665</v>
      </c>
      <c r="BP86" s="5">
        <f t="shared" si="121"/>
        <v>1.1445545749393924</v>
      </c>
      <c r="BQ86" s="6">
        <f t="shared" si="157"/>
        <v>0.07851812055539442</v>
      </c>
      <c r="BT86" s="5">
        <f>BD56</f>
        <v>0.011270931945472684</v>
      </c>
      <c r="BU86" s="24"/>
      <c r="BV86" s="24">
        <f>BE56</f>
        <v>0.4779959205509375</v>
      </c>
      <c r="BW86" s="24"/>
      <c r="BX86" s="24"/>
      <c r="BY86" s="24"/>
      <c r="BZ86" s="24"/>
      <c r="CA86" s="6"/>
      <c r="CB86" s="6"/>
      <c r="CD86" s="5">
        <f t="shared" si="140"/>
        <v>4.803161803721179</v>
      </c>
      <c r="CE86" s="24"/>
      <c r="CF86" s="24">
        <f t="shared" si="47"/>
        <v>0.161879498430046</v>
      </c>
      <c r="CG86" s="24"/>
      <c r="CH86" s="24"/>
      <c r="CI86" s="24"/>
      <c r="CJ86" s="24"/>
      <c r="CK86" s="6"/>
      <c r="CL86" s="6"/>
    </row>
    <row r="87" spans="23:90" ht="12">
      <c r="W87" s="1">
        <f t="shared" si="158"/>
        <v>4</v>
      </c>
      <c r="X87" s="1">
        <f t="shared" si="143"/>
        <v>3.141592653589793</v>
      </c>
      <c r="Y87" s="5">
        <f t="shared" si="141"/>
        <v>-0.25</v>
      </c>
      <c r="Z87" s="24"/>
      <c r="AA87" s="6">
        <f t="shared" si="142"/>
        <v>3.06287113727155E-17</v>
      </c>
      <c r="AC87" s="1">
        <v>1</v>
      </c>
      <c r="AD87" s="1">
        <f t="shared" si="159"/>
        <v>3.425</v>
      </c>
      <c r="AE87" s="1">
        <f t="shared" si="160"/>
        <v>0.1</v>
      </c>
      <c r="AF87" s="1">
        <f t="shared" si="101"/>
        <v>5.249408176330029</v>
      </c>
      <c r="AG87" s="1">
        <f t="shared" si="102"/>
        <v>0.17523334613473307</v>
      </c>
      <c r="AH87" s="1">
        <f t="shared" si="103"/>
        <v>5.249408176330029</v>
      </c>
      <c r="AI87" s="1">
        <f t="shared" si="104"/>
        <v>0.17523334613473307</v>
      </c>
      <c r="AJ87" s="1">
        <f t="shared" si="105"/>
        <v>4.885952313900112</v>
      </c>
      <c r="AK87" s="1">
        <f t="shared" si="106"/>
        <v>0.1460698049404745</v>
      </c>
      <c r="AL87">
        <f t="shared" si="107"/>
        <v>5.311877152685171</v>
      </c>
      <c r="AM87">
        <f t="shared" si="108"/>
        <v>0.1802458297774967</v>
      </c>
      <c r="AN87" s="1">
        <f t="shared" si="109"/>
        <v>5.73780199147023</v>
      </c>
      <c r="AO87" s="1">
        <f t="shared" si="110"/>
        <v>0.21442185461451868</v>
      </c>
      <c r="AP87" s="1">
        <f t="shared" si="111"/>
        <v>6.163726830255289</v>
      </c>
      <c r="AQ87" s="1">
        <f t="shared" si="112"/>
        <v>0.24859787945154088</v>
      </c>
      <c r="AR87" s="1">
        <f t="shared" si="113"/>
        <v>6.589651669040352</v>
      </c>
      <c r="AS87" s="1">
        <f t="shared" si="114"/>
        <v>0.2827739042885635</v>
      </c>
      <c r="AU87"/>
      <c r="AW87" s="1">
        <f t="shared" si="144"/>
        <v>0.033381543261366727</v>
      </c>
      <c r="AX87" s="5">
        <f t="shared" si="115"/>
        <v>0.9282991772999287</v>
      </c>
      <c r="AY87" s="6">
        <f t="shared" si="145"/>
        <v>0.05563590543561121</v>
      </c>
      <c r="AZ87" s="1">
        <f t="shared" si="146"/>
        <v>0.033381543261366727</v>
      </c>
      <c r="BA87" s="5">
        <f t="shared" si="116"/>
        <v>0.9282991772999287</v>
      </c>
      <c r="BB87" s="6">
        <f t="shared" si="147"/>
        <v>0.05563590543561121</v>
      </c>
      <c r="BC87" s="1">
        <f t="shared" si="148"/>
        <v>0.029895871993043922</v>
      </c>
      <c r="BD87" s="5">
        <f t="shared" si="117"/>
        <v>0.8640260694094296</v>
      </c>
      <c r="BE87" s="6">
        <f t="shared" si="149"/>
        <v>0.04982645332173987</v>
      </c>
      <c r="BF87" s="1">
        <f t="shared" si="150"/>
        <v>0.033932605102959104</v>
      </c>
      <c r="BG87" s="5">
        <f t="shared" si="118"/>
        <v>0.9393461177186083</v>
      </c>
      <c r="BH87" s="6">
        <f t="shared" si="151"/>
        <v>0.056554341838265174</v>
      </c>
      <c r="BI87" s="1">
        <f t="shared" si="152"/>
        <v>0.03737003384454125</v>
      </c>
      <c r="BJ87" s="5">
        <f t="shared" si="119"/>
        <v>1.014666166027787</v>
      </c>
      <c r="BK87" s="6">
        <f t="shared" si="153"/>
        <v>0.06228338974090209</v>
      </c>
      <c r="BL87" s="1">
        <f t="shared" si="154"/>
        <v>0.040332397313792775</v>
      </c>
      <c r="BM87" s="5">
        <f t="shared" si="120"/>
        <v>1.0899862143369656</v>
      </c>
      <c r="BN87" s="6">
        <f t="shared" si="155"/>
        <v>0.06722066218965463</v>
      </c>
      <c r="BO87" s="1">
        <f t="shared" si="156"/>
        <v>0.042911813626977914</v>
      </c>
      <c r="BP87" s="5">
        <f t="shared" si="121"/>
        <v>1.1653062626461448</v>
      </c>
      <c r="BQ87" s="6">
        <f t="shared" si="157"/>
        <v>0.07151968937829653</v>
      </c>
      <c r="BT87" s="5">
        <f>BD57</f>
        <v>0.012006403253924434</v>
      </c>
      <c r="BU87" s="24"/>
      <c r="BV87" s="24">
        <f>BE57</f>
        <v>0.4770437759094609</v>
      </c>
      <c r="BW87" s="24"/>
      <c r="BX87" s="24"/>
      <c r="BY87" s="24"/>
      <c r="BZ87" s="24"/>
      <c r="CA87" s="6"/>
      <c r="CB87" s="6"/>
      <c r="CD87" s="5">
        <f t="shared" si="140"/>
        <v>4.885952313900112</v>
      </c>
      <c r="CE87" s="24"/>
      <c r="CF87" s="24">
        <f t="shared" si="47"/>
        <v>0.1460698049404745</v>
      </c>
      <c r="CG87" s="24"/>
      <c r="CH87" s="24"/>
      <c r="CI87" s="24"/>
      <c r="CJ87" s="24"/>
      <c r="CK87" s="6"/>
      <c r="CL87" s="6"/>
    </row>
    <row r="88" spans="23:90" ht="12">
      <c r="W88" s="1">
        <f t="shared" si="158"/>
        <v>5</v>
      </c>
      <c r="X88" s="1">
        <f t="shared" si="143"/>
        <v>4.1887902047863905</v>
      </c>
      <c r="Y88" s="5">
        <f t="shared" si="141"/>
        <v>-0.1250000000000001</v>
      </c>
      <c r="Z88" s="24"/>
      <c r="AA88" s="6">
        <f t="shared" si="142"/>
        <v>-0.2165063509461096</v>
      </c>
      <c r="AC88" s="1">
        <v>2</v>
      </c>
      <c r="AD88" s="1">
        <f t="shared" si="159"/>
        <v>3.35</v>
      </c>
      <c r="AE88" s="1">
        <f t="shared" si="160"/>
        <v>0.2</v>
      </c>
      <c r="AF88" s="1">
        <f t="shared" si="101"/>
        <v>5.335523301058768</v>
      </c>
      <c r="AG88" s="1">
        <f t="shared" si="102"/>
        <v>0.15882062993667434</v>
      </c>
      <c r="AH88" s="1">
        <f t="shared" si="103"/>
        <v>5.335523301058768</v>
      </c>
      <c r="AI88" s="1">
        <f t="shared" si="104"/>
        <v>0.15882062993667434</v>
      </c>
      <c r="AJ88" s="1">
        <f t="shared" si="105"/>
        <v>4.964695167868427</v>
      </c>
      <c r="AK88" s="1">
        <f t="shared" si="106"/>
        <v>0.13100797358345861</v>
      </c>
      <c r="AL88">
        <f t="shared" si="107"/>
        <v>5.399259386450859</v>
      </c>
      <c r="AM88">
        <f t="shared" si="108"/>
        <v>0.1636009302473833</v>
      </c>
      <c r="AN88" s="1">
        <f t="shared" si="109"/>
        <v>5.833823605033288</v>
      </c>
      <c r="AO88" s="1">
        <f t="shared" si="110"/>
        <v>0.1961938869113069</v>
      </c>
      <c r="AP88" s="1">
        <f t="shared" si="111"/>
        <v>6.26838782361572</v>
      </c>
      <c r="AQ88" s="1">
        <f t="shared" si="112"/>
        <v>0.22878684357523138</v>
      </c>
      <c r="AR88" s="1">
        <f t="shared" si="113"/>
        <v>6.702952042198154</v>
      </c>
      <c r="AS88" s="1">
        <f t="shared" si="114"/>
        <v>0.2613798002391561</v>
      </c>
      <c r="AU88"/>
      <c r="AW88" s="1">
        <f t="shared" si="144"/>
        <v>0.029766645364505927</v>
      </c>
      <c r="AX88" s="5">
        <f t="shared" si="115"/>
        <v>0.9435276748283221</v>
      </c>
      <c r="AY88" s="6">
        <f t="shared" si="145"/>
        <v>0.04961107560750988</v>
      </c>
      <c r="AZ88" s="1">
        <f t="shared" si="146"/>
        <v>0.029766645364505927</v>
      </c>
      <c r="BA88" s="5">
        <f t="shared" si="116"/>
        <v>0.9435276748283221</v>
      </c>
      <c r="BB88" s="6">
        <f t="shared" si="147"/>
        <v>0.04961107560750988</v>
      </c>
      <c r="BC88" s="1">
        <f t="shared" si="148"/>
        <v>0.026387918926290575</v>
      </c>
      <c r="BD88" s="5">
        <f t="shared" si="117"/>
        <v>0.8779508632341191</v>
      </c>
      <c r="BE88" s="6">
        <f t="shared" si="149"/>
        <v>0.04397986487715096</v>
      </c>
      <c r="BF88" s="1">
        <f t="shared" si="150"/>
        <v>0.030300624314870066</v>
      </c>
      <c r="BG88" s="5">
        <f t="shared" si="118"/>
        <v>0.9547986893210757</v>
      </c>
      <c r="BH88" s="6">
        <f t="shared" si="151"/>
        <v>0.05050104052478344</v>
      </c>
      <c r="BI88" s="1">
        <f t="shared" si="152"/>
        <v>0.03363041123527207</v>
      </c>
      <c r="BJ88" s="5">
        <f t="shared" si="119"/>
        <v>1.0316465154080319</v>
      </c>
      <c r="BK88" s="6">
        <f t="shared" si="153"/>
        <v>0.056050685392120124</v>
      </c>
      <c r="BL88" s="1">
        <f t="shared" si="154"/>
        <v>0.036498514452678356</v>
      </c>
      <c r="BM88" s="5">
        <f t="shared" si="120"/>
        <v>1.1084943414949886</v>
      </c>
      <c r="BN88" s="6">
        <f t="shared" si="155"/>
        <v>0.0608308574211306</v>
      </c>
      <c r="BO88" s="1">
        <f t="shared" si="156"/>
        <v>0.03899472927654121</v>
      </c>
      <c r="BP88" s="5">
        <f t="shared" si="121"/>
        <v>1.1853421675819453</v>
      </c>
      <c r="BQ88" s="6">
        <f t="shared" si="157"/>
        <v>0.06499121546090203</v>
      </c>
      <c r="BT88" s="5">
        <f>BD68</f>
        <v>0.03141955238795425</v>
      </c>
      <c r="BU88" s="24"/>
      <c r="BV88" s="24">
        <f>BE68</f>
        <v>0.45619438513558064</v>
      </c>
      <c r="BW88" s="24"/>
      <c r="BX88" s="24"/>
      <c r="BY88" s="24"/>
      <c r="BZ88" s="24"/>
      <c r="CA88" s="6"/>
      <c r="CB88" s="6"/>
      <c r="CD88" s="5">
        <f t="shared" si="46"/>
        <v>4.964695167868427</v>
      </c>
      <c r="CE88" s="24"/>
      <c r="CF88" s="24">
        <f t="shared" si="47"/>
        <v>0.13100797358345861</v>
      </c>
      <c r="CG88" s="24"/>
      <c r="CH88" s="24"/>
      <c r="CI88" s="24"/>
      <c r="CJ88" s="24"/>
      <c r="CK88" s="6"/>
      <c r="CL88" s="6"/>
    </row>
    <row r="89" spans="23:90" ht="12">
      <c r="W89" s="1">
        <f t="shared" si="158"/>
        <v>6</v>
      </c>
      <c r="X89" s="1">
        <f t="shared" si="143"/>
        <v>5.235987755982989</v>
      </c>
      <c r="Y89" s="5">
        <f t="shared" si="141"/>
        <v>0.12500000000000003</v>
      </c>
      <c r="Z89" s="24"/>
      <c r="AA89" s="6">
        <f t="shared" si="142"/>
        <v>-0.21650635094610965</v>
      </c>
      <c r="AC89" s="1">
        <v>3</v>
      </c>
      <c r="AD89" s="1">
        <f t="shared" si="159"/>
        <v>3.275</v>
      </c>
      <c r="AE89" s="1">
        <f t="shared" si="160"/>
        <v>0.3</v>
      </c>
      <c r="AF89" s="1">
        <f t="shared" si="101"/>
        <v>5.416232702311964</v>
      </c>
      <c r="AG89" s="1">
        <f t="shared" si="102"/>
        <v>0.14355875952563713</v>
      </c>
      <c r="AH89" s="1">
        <f t="shared" si="103"/>
        <v>5.416232702311964</v>
      </c>
      <c r="AI89" s="1">
        <f t="shared" si="104"/>
        <v>0.14355875952563713</v>
      </c>
      <c r="AJ89" s="1">
        <f t="shared" si="105"/>
        <v>5.038032298361199</v>
      </c>
      <c r="AK89" s="1">
        <f t="shared" si="106"/>
        <v>0.11709698801346557</v>
      </c>
      <c r="AL89">
        <f t="shared" si="107"/>
        <v>5.481235896741003</v>
      </c>
      <c r="AM89">
        <f t="shared" si="108"/>
        <v>0.1481068765042921</v>
      </c>
      <c r="AN89" s="1">
        <f t="shared" si="109"/>
        <v>5.924439495120805</v>
      </c>
      <c r="AO89" s="1">
        <f t="shared" si="110"/>
        <v>0.17911676499511797</v>
      </c>
      <c r="AP89" s="1">
        <f t="shared" si="111"/>
        <v>6.367643093500608</v>
      </c>
      <c r="AQ89" s="1">
        <f t="shared" si="112"/>
        <v>0.21012665348594428</v>
      </c>
      <c r="AR89" s="1">
        <f t="shared" si="113"/>
        <v>6.810846691880413</v>
      </c>
      <c r="AS89" s="1">
        <f t="shared" si="114"/>
        <v>0.2411365419767706</v>
      </c>
      <c r="AU89"/>
      <c r="AW89" s="1">
        <f t="shared" si="144"/>
        <v>0.02650527911482789</v>
      </c>
      <c r="AX89" s="5">
        <f t="shared" si="115"/>
        <v>0.9578002305654701</v>
      </c>
      <c r="AY89" s="6">
        <f t="shared" si="145"/>
        <v>0.04417546519137982</v>
      </c>
      <c r="AZ89" s="1">
        <f t="shared" si="146"/>
        <v>0.02650527911482789</v>
      </c>
      <c r="BA89" s="5">
        <f t="shared" si="116"/>
        <v>0.9578002305654701</v>
      </c>
      <c r="BB89" s="6">
        <f t="shared" si="147"/>
        <v>0.04417546519137982</v>
      </c>
      <c r="BC89" s="1">
        <f t="shared" si="148"/>
        <v>0.023242603675160158</v>
      </c>
      <c r="BD89" s="5">
        <f t="shared" si="117"/>
        <v>0.8909197152675637</v>
      </c>
      <c r="BE89" s="6">
        <f t="shared" si="149"/>
        <v>0.038737672791933596</v>
      </c>
      <c r="BF89" s="1">
        <f t="shared" si="150"/>
        <v>0.027020708339218262</v>
      </c>
      <c r="BG89" s="5">
        <f t="shared" si="118"/>
        <v>0.969295319132298</v>
      </c>
      <c r="BH89" s="6">
        <f t="shared" si="151"/>
        <v>0.04503451389869711</v>
      </c>
      <c r="BI89" s="1">
        <f t="shared" si="152"/>
        <v>0.0302335377283595</v>
      </c>
      <c r="BJ89" s="5">
        <f t="shared" si="119"/>
        <v>1.0476709229970322</v>
      </c>
      <c r="BK89" s="6">
        <f t="shared" si="153"/>
        <v>0.05038922954726583</v>
      </c>
      <c r="BL89" s="1">
        <f t="shared" si="154"/>
        <v>0.03299912548497238</v>
      </c>
      <c r="BM89" s="5">
        <f t="shared" si="120"/>
        <v>1.1260465268617663</v>
      </c>
      <c r="BN89" s="6">
        <f t="shared" si="155"/>
        <v>0.05499854247495397</v>
      </c>
      <c r="BO89" s="1">
        <f t="shared" si="156"/>
        <v>0.03540478194352</v>
      </c>
      <c r="BP89" s="5">
        <f t="shared" si="121"/>
        <v>1.2044221307265008</v>
      </c>
      <c r="BQ89" s="6">
        <f t="shared" si="157"/>
        <v>0.059007969905866674</v>
      </c>
      <c r="BT89" s="5">
        <f>BD85</f>
        <v>0.8493854928137884</v>
      </c>
      <c r="BU89" s="24"/>
      <c r="BV89" s="24">
        <f>BE85</f>
        <v>0.05617115872320891</v>
      </c>
      <c r="BW89" s="24"/>
      <c r="BX89" s="24"/>
      <c r="BY89" s="24"/>
      <c r="BZ89" s="24"/>
      <c r="CA89" s="6"/>
      <c r="CB89" s="6"/>
      <c r="CD89" s="5">
        <f t="shared" si="46"/>
        <v>5.038032298361199</v>
      </c>
      <c r="CE89" s="24"/>
      <c r="CF89" s="24">
        <f t="shared" si="47"/>
        <v>0.11709698801346557</v>
      </c>
      <c r="CG89" s="24"/>
      <c r="CH89" s="24"/>
      <c r="CI89" s="24"/>
      <c r="CJ89" s="24"/>
      <c r="CK89" s="6"/>
      <c r="CL89" s="6"/>
    </row>
    <row r="90" spans="23:90" ht="12">
      <c r="W90" s="1">
        <f t="shared" si="158"/>
        <v>6</v>
      </c>
      <c r="X90" s="1">
        <f t="shared" si="143"/>
        <v>5.235987755982989</v>
      </c>
      <c r="Y90" s="5">
        <f t="shared" si="141"/>
        <v>0.12500000000000003</v>
      </c>
      <c r="Z90" s="24"/>
      <c r="AA90" s="6">
        <f t="shared" si="142"/>
        <v>-0.21650635094610965</v>
      </c>
      <c r="AC90" s="1">
        <v>4</v>
      </c>
      <c r="AD90" s="1">
        <f t="shared" si="159"/>
        <v>3.2</v>
      </c>
      <c r="AE90" s="1">
        <f t="shared" si="160"/>
        <v>0.4</v>
      </c>
      <c r="AF90" s="1">
        <f t="shared" si="101"/>
        <v>5.495450848273513</v>
      </c>
      <c r="AG90" s="1">
        <f t="shared" si="102"/>
        <v>0.1282722439071533</v>
      </c>
      <c r="AH90" s="1">
        <f t="shared" si="103"/>
        <v>5.495450848273513</v>
      </c>
      <c r="AI90" s="1">
        <f t="shared" si="104"/>
        <v>0.1282722439071533</v>
      </c>
      <c r="AJ90" s="1">
        <f t="shared" si="105"/>
        <v>5.109878173562323</v>
      </c>
      <c r="AK90" s="1">
        <f t="shared" si="106"/>
        <v>0.10316135723602482</v>
      </c>
      <c r="AL90">
        <f t="shared" si="107"/>
        <v>5.561721151739498</v>
      </c>
      <c r="AM90">
        <f t="shared" si="108"/>
        <v>0.13258817755375318</v>
      </c>
      <c r="AN90" s="1">
        <f t="shared" si="109"/>
        <v>6.013564129916673</v>
      </c>
      <c r="AO90" s="1">
        <f t="shared" si="110"/>
        <v>0.16201499787148133</v>
      </c>
      <c r="AP90" s="1">
        <f t="shared" si="111"/>
        <v>6.4654071080938476</v>
      </c>
      <c r="AQ90" s="1">
        <f t="shared" si="112"/>
        <v>0.1914418181892097</v>
      </c>
      <c r="AR90" s="1">
        <f t="shared" si="113"/>
        <v>6.917250086271025</v>
      </c>
      <c r="AS90" s="1">
        <f t="shared" si="114"/>
        <v>0.22086863850693828</v>
      </c>
      <c r="AU90"/>
      <c r="AW90" s="1">
        <f t="shared" si="144"/>
        <v>0.023341532378085443</v>
      </c>
      <c r="AX90" s="5">
        <f t="shared" si="115"/>
        <v>0.9718090744680876</v>
      </c>
      <c r="AY90" s="6">
        <f t="shared" si="145"/>
        <v>0.03890255396347574</v>
      </c>
      <c r="AZ90" s="1">
        <f t="shared" si="146"/>
        <v>0.023341532378085443</v>
      </c>
      <c r="BA90" s="5">
        <f t="shared" si="116"/>
        <v>0.9718090744680876</v>
      </c>
      <c r="BB90" s="6">
        <f t="shared" si="147"/>
        <v>0.03890255396347574</v>
      </c>
      <c r="BC90" s="1">
        <f t="shared" si="148"/>
        <v>0.020188613844017822</v>
      </c>
      <c r="BD90" s="5">
        <f t="shared" si="117"/>
        <v>0.9036248554664773</v>
      </c>
      <c r="BE90" s="6">
        <f t="shared" si="149"/>
        <v>0.033647689740029706</v>
      </c>
      <c r="BF90" s="1">
        <f t="shared" si="150"/>
        <v>0.023839414802787187</v>
      </c>
      <c r="BG90" s="5">
        <f t="shared" si="118"/>
        <v>0.9835282371089893</v>
      </c>
      <c r="BH90" s="6">
        <f t="shared" si="151"/>
        <v>0.039732358004645314</v>
      </c>
      <c r="BI90" s="1">
        <f t="shared" si="152"/>
        <v>0.02694159310041752</v>
      </c>
      <c r="BJ90" s="5">
        <f t="shared" si="119"/>
        <v>1.0634316187515014</v>
      </c>
      <c r="BK90" s="6">
        <f t="shared" si="153"/>
        <v>0.04490265516736254</v>
      </c>
      <c r="BL90" s="1">
        <f t="shared" si="154"/>
        <v>0.0296101722580701</v>
      </c>
      <c r="BM90" s="5">
        <f t="shared" si="120"/>
        <v>1.1433350003940133</v>
      </c>
      <c r="BN90" s="6">
        <f t="shared" si="155"/>
        <v>0.049350287096783504</v>
      </c>
      <c r="BO90" s="1">
        <f t="shared" si="156"/>
        <v>0.0319301219057131</v>
      </c>
      <c r="BP90" s="5">
        <f t="shared" si="121"/>
        <v>1.2232383820365258</v>
      </c>
      <c r="BQ90" s="6">
        <f t="shared" si="157"/>
        <v>0.05321686984285517</v>
      </c>
      <c r="BT90" s="5">
        <f>BD86</f>
        <v>0.8493854928137884</v>
      </c>
      <c r="BU90" s="24"/>
      <c r="BV90" s="24">
        <f>BE86</f>
        <v>0.05617115872320891</v>
      </c>
      <c r="BW90" s="24"/>
      <c r="BX90" s="24"/>
      <c r="BY90" s="24"/>
      <c r="BZ90" s="24"/>
      <c r="CA90" s="6"/>
      <c r="CB90" s="6"/>
      <c r="CD90" s="5">
        <f t="shared" si="46"/>
        <v>5.109878173562323</v>
      </c>
      <c r="CE90" s="24"/>
      <c r="CF90" s="24">
        <f t="shared" si="47"/>
        <v>0.10316135723602482</v>
      </c>
      <c r="CG90" s="24"/>
      <c r="CH90" s="24"/>
      <c r="CI90" s="24"/>
      <c r="CJ90" s="24"/>
      <c r="CK90" s="6"/>
      <c r="CL90" s="6"/>
    </row>
    <row r="91" spans="23:90" ht="12">
      <c r="W91" s="1">
        <f t="shared" si="158"/>
        <v>6</v>
      </c>
      <c r="X91" s="1">
        <f t="shared" si="143"/>
        <v>5.235987755982989</v>
      </c>
      <c r="Y91" s="5">
        <f t="shared" si="141"/>
        <v>0.12500000000000003</v>
      </c>
      <c r="Z91" s="24"/>
      <c r="AA91" s="6">
        <f t="shared" si="142"/>
        <v>-0.21650635094610965</v>
      </c>
      <c r="AC91" s="1">
        <v>5</v>
      </c>
      <c r="AD91" s="1">
        <f t="shared" si="159"/>
        <v>3.125</v>
      </c>
      <c r="AE91" s="1">
        <f t="shared" si="160"/>
        <v>0.5</v>
      </c>
      <c r="AF91" s="1">
        <f aca="true" t="shared" si="161" ref="AF91:AF106">fNMR(AF$24,Z$10,B$5,AE91,AD91,AB$15,AD$15,AD$16,AD$17,B$10,B$11,I$8,I$9,AD$10,AI$19,AD$9,1)</f>
        <v>5.567202561073322</v>
      </c>
      <c r="AG91" s="1">
        <f aca="true" t="shared" si="162" ref="AG91:AG106">fNMR(AF$24,Z$10,B$5,AE91,AD91,AB$15,AD$15,AD$16,AD$17,B$10,B$11,I$8,I$9,AD$10,AI$19,AD$9,2)</f>
        <v>0.11475704957392052</v>
      </c>
      <c r="AH91" s="1">
        <f aca="true" t="shared" si="163" ref="AH91:AH106">fNMR(AH$24,Z$10,B$5,AE91,AD91,AB$15,AD$15,AD$16,AD$17,B$10,B$11,I$8,I$9,AD$10,AI$19,AD$9,1)</f>
        <v>5.567202561073322</v>
      </c>
      <c r="AI91" s="1">
        <f aca="true" t="shared" si="164" ref="AI91:AI106">fNMR(AH$24,Z$10,B$5,AE91,AD91,AB$15,AD$15,AD$16,AD$17,B$10,B$11,I$8,I$9,AD$10,AI$19,AD$9,2)</f>
        <v>0.11475704957392052</v>
      </c>
      <c r="AJ91" s="1">
        <f aca="true" t="shared" si="165" ref="AJ91:AJ106">fNMR(AJ$24,Z$10,B$5,AE91,AD91,AB$15,AD$15,AD$16,AD$17,B$10,B$11,I$8,I$9,AD$10,AI$19,AD$9,1)</f>
        <v>5.174257615601709</v>
      </c>
      <c r="AK91" s="1">
        <f aca="true" t="shared" si="166" ref="AK91:AK106">fNMR(AJ$24,Z$10,B$5,AE91,AD91,AB$15,AD$15,AD$16,AD$17,B$10,B$11,I$8,I$9,AD$10,AI$19,AD$9,2)</f>
        <v>0.09099704774383621</v>
      </c>
      <c r="AL91">
        <f aca="true" t="shared" si="167" ref="AL91:AL106">fNMR(AL$24,Z$10,B$5,AE91,AD91,AB$15,AD$15,AD$16,AD$17,B$10,B$11,I$8,I$9,AD$10,AI$19,AD$9,1)</f>
        <v>5.634739973576255</v>
      </c>
      <c r="AM91">
        <f aca="true" t="shared" si="168" ref="AM91:AM106">fNMR(AL$24,Z$10,B$5,AE91,AD91,AB$15,AD$15,AD$16,AD$17,B$10,B$11,I$8,I$9,AD$10,AI$19,AD$9,2)</f>
        <v>0.11884079988846641</v>
      </c>
      <c r="AN91" s="1">
        <f aca="true" t="shared" si="169" ref="AN91:AN106">fNMR(AN$24,Z$10,B$5,AE91,AD91,AB$15,AD$15,AD$16,AD$17,B$10,B$11,I$8,I$9,AD$10,AI$19,AD$9,1)</f>
        <v>6.095222331550803</v>
      </c>
      <c r="AO91" s="1">
        <f aca="true" t="shared" si="170" ref="AO91:AO106">fNMR(AN$24,Z$10,B$5,AE91,AD91,AB$15,AD$15,AD$16,AD$17,B$10,B$11,I$8,I$9,AD$10,AI$19,AD$9,2)</f>
        <v>0.14668455203309705</v>
      </c>
      <c r="AP91" s="1">
        <f aca="true" t="shared" si="171" ref="AP91:AP106">fNMR(AP$24,Z$10,B$5,AE91,AD91,AB$15,AD$15,AD$16,AD$17,B$10,B$11,I$8,I$9,AD$10,AI$19,AD$9,1)</f>
        <v>6.555704689525349</v>
      </c>
      <c r="AQ91" s="1">
        <f aca="true" t="shared" si="172" ref="AQ91:AQ106">fNMR(AP$24,Z$10,B$5,AE91,AD91,AB$15,AD$15,AD$16,AD$17,B$10,B$11,I$8,I$9,AD$10,AI$19,AD$9,2)</f>
        <v>0.1745283041777268</v>
      </c>
      <c r="AR91" s="1">
        <f aca="true" t="shared" si="173" ref="AR91:AR106">fNMR(AR$24,Z$10,B$5,AE91,AD91,AB$15,AD$15,AD$16,AD$17,B$10,B$11,I$8,I$9,AD$10,AI$19,AD$9,1)</f>
        <v>7.0161870474998995</v>
      </c>
      <c r="AS91" s="1">
        <f aca="true" t="shared" si="174" ref="AS91:AS106">fNMR(AR$24,Z$10,B$5,AE91,AD91,AB$15,AD$15,AD$16,AD$17,B$10,B$11,I$8,I$9,AD$10,AI$19,AD$9,2)</f>
        <v>0.20237205632235788</v>
      </c>
      <c r="AU91"/>
      <c r="AW91" s="1">
        <f t="shared" si="144"/>
        <v>0.0206130544586824</v>
      </c>
      <c r="AX91" s="5">
        <f aca="true" t="shared" si="175" ref="AX91:AX106">AF91/$I$12</f>
        <v>0.9844975630985318</v>
      </c>
      <c r="AY91" s="6">
        <f t="shared" si="145"/>
        <v>0.034355090764470665</v>
      </c>
      <c r="AZ91" s="1">
        <f t="shared" si="146"/>
        <v>0.0206130544586824</v>
      </c>
      <c r="BA91" s="5">
        <f aca="true" t="shared" si="176" ref="BA91:BA106">AH91/$I$12</f>
        <v>0.9844975630985318</v>
      </c>
      <c r="BB91" s="6">
        <f t="shared" si="147"/>
        <v>0.034355090764470665</v>
      </c>
      <c r="BC91" s="1">
        <f t="shared" si="148"/>
        <v>0.017586493465160464</v>
      </c>
      <c r="BD91" s="5">
        <f aca="true" t="shared" si="177" ref="BD91:BD106">AJ91/$I$12</f>
        <v>0.9150096403932179</v>
      </c>
      <c r="BE91" s="6">
        <f t="shared" si="149"/>
        <v>0.029310822441934108</v>
      </c>
      <c r="BF91" s="1">
        <f t="shared" si="150"/>
        <v>0.02109073363558258</v>
      </c>
      <c r="BG91" s="5">
        <f aca="true" t="shared" si="178" ref="BG91:BG106">AL91/$I$12</f>
        <v>0.9964407998135074</v>
      </c>
      <c r="BH91" s="6">
        <f t="shared" si="151"/>
        <v>0.03515122272597097</v>
      </c>
      <c r="BI91" s="1">
        <f t="shared" si="152"/>
        <v>0.024065496556837852</v>
      </c>
      <c r="BJ91" s="5">
        <f aca="true" t="shared" si="179" ref="BJ91:BJ106">AN91/$I$12</f>
        <v>1.0778719592337975</v>
      </c>
      <c r="BK91" s="6">
        <f t="shared" si="153"/>
        <v>0.04010916092806309</v>
      </c>
      <c r="BL91" s="1">
        <f t="shared" si="154"/>
        <v>0.026622356015606786</v>
      </c>
      <c r="BM91" s="5">
        <f aca="true" t="shared" si="180" ref="BM91:BM106">AP91/$I$12</f>
        <v>1.1593031186540872</v>
      </c>
      <c r="BN91" s="6">
        <f t="shared" si="155"/>
        <v>0.044370593359344644</v>
      </c>
      <c r="BO91" s="1">
        <f t="shared" si="156"/>
        <v>0.02884359481186719</v>
      </c>
      <c r="BP91" s="5">
        <f aca="true" t="shared" si="181" ref="BP91:BP106">AR91/$I$12</f>
        <v>1.2407342780743775</v>
      </c>
      <c r="BQ91" s="6">
        <f t="shared" si="157"/>
        <v>0.048072658019778655</v>
      </c>
      <c r="BT91" s="5">
        <f>BD87</f>
        <v>0.8640260694094296</v>
      </c>
      <c r="BU91" s="24"/>
      <c r="BV91" s="24">
        <f>BE87</f>
        <v>0.04982645332173987</v>
      </c>
      <c r="BW91" s="24"/>
      <c r="BX91" s="24"/>
      <c r="BY91" s="24"/>
      <c r="BZ91" s="24"/>
      <c r="CA91" s="6"/>
      <c r="CB91" s="6"/>
      <c r="CD91" s="5">
        <f t="shared" si="46"/>
        <v>5.174257615601709</v>
      </c>
      <c r="CE91" s="24"/>
      <c r="CF91" s="24">
        <f t="shared" si="47"/>
        <v>0.09099704774383621</v>
      </c>
      <c r="CG91" s="24"/>
      <c r="CH91" s="24"/>
      <c r="CI91" s="24"/>
      <c r="CJ91" s="24"/>
      <c r="CK91" s="6"/>
      <c r="CL91" s="6"/>
    </row>
    <row r="92" spans="23:90" ht="12">
      <c r="W92" s="1">
        <f t="shared" si="158"/>
        <v>6</v>
      </c>
      <c r="X92" s="1">
        <f t="shared" si="143"/>
        <v>5.235987755982989</v>
      </c>
      <c r="Y92" s="5">
        <f t="shared" si="141"/>
        <v>0.12500000000000003</v>
      </c>
      <c r="Z92" s="24"/>
      <c r="AA92" s="6">
        <f t="shared" si="142"/>
        <v>-0.21650635094610965</v>
      </c>
      <c r="AC92" s="1">
        <v>6</v>
      </c>
      <c r="AD92" s="1">
        <f t="shared" si="159"/>
        <v>3.05</v>
      </c>
      <c r="AE92" s="1">
        <f t="shared" si="160"/>
        <v>0.6</v>
      </c>
      <c r="AF92" s="1">
        <f t="shared" si="161"/>
        <v>5.637407697478927</v>
      </c>
      <c r="AG92" s="1">
        <f t="shared" si="162"/>
        <v>0.1012328661066173</v>
      </c>
      <c r="AH92" s="1">
        <f t="shared" si="163"/>
        <v>5.637407697478927</v>
      </c>
      <c r="AI92" s="1">
        <f t="shared" si="164"/>
        <v>0.1012328661066173</v>
      </c>
      <c r="AJ92" s="1">
        <f t="shared" si="165"/>
        <v>5.237090481246889</v>
      </c>
      <c r="AK92" s="1">
        <f t="shared" si="166"/>
        <v>0.07882374911757606</v>
      </c>
      <c r="AL92">
        <f t="shared" si="167"/>
        <v>5.706212219018807</v>
      </c>
      <c r="AM92">
        <f t="shared" si="168"/>
        <v>0.10508443308910831</v>
      </c>
      <c r="AN92" s="1">
        <f t="shared" si="169"/>
        <v>6.175333956790727</v>
      </c>
      <c r="AO92" s="1">
        <f t="shared" si="170"/>
        <v>0.13134511706064056</v>
      </c>
      <c r="AP92" s="1">
        <f t="shared" si="171"/>
        <v>6.644455694562645</v>
      </c>
      <c r="AQ92" s="1">
        <f t="shared" si="172"/>
        <v>0.15760580103217303</v>
      </c>
      <c r="AR92" s="1">
        <f t="shared" si="173"/>
        <v>7.113577432334567</v>
      </c>
      <c r="AS92" s="1">
        <f t="shared" si="174"/>
        <v>0.18386648500370528</v>
      </c>
      <c r="AU92"/>
      <c r="AW92" s="1">
        <f t="shared" si="144"/>
        <v>0.01795734343497794</v>
      </c>
      <c r="AX92" s="5">
        <f t="shared" si="175"/>
        <v>0.9969125569756349</v>
      </c>
      <c r="AY92" s="6">
        <f t="shared" si="145"/>
        <v>0.029928905724963234</v>
      </c>
      <c r="AZ92" s="1">
        <f t="shared" si="146"/>
        <v>0.01795734343497794</v>
      </c>
      <c r="BA92" s="5">
        <f t="shared" si="176"/>
        <v>0.9969125569756349</v>
      </c>
      <c r="BB92" s="6">
        <f t="shared" si="147"/>
        <v>0.029928905724963234</v>
      </c>
      <c r="BC92" s="1">
        <f t="shared" si="148"/>
        <v>0.015051057338006706</v>
      </c>
      <c r="BD92" s="5">
        <f t="shared" si="177"/>
        <v>0.926120930566617</v>
      </c>
      <c r="BE92" s="6">
        <f t="shared" si="149"/>
        <v>0.02508509556334451</v>
      </c>
      <c r="BF92" s="1">
        <f t="shared" si="150"/>
        <v>0.01841579476116606</v>
      </c>
      <c r="BG92" s="5">
        <f t="shared" si="178"/>
        <v>1.0090798677646846</v>
      </c>
      <c r="BH92" s="6">
        <f t="shared" si="151"/>
        <v>0.030692991268610102</v>
      </c>
      <c r="BI92" s="1">
        <f t="shared" si="152"/>
        <v>0.021269314012759822</v>
      </c>
      <c r="BJ92" s="5">
        <f t="shared" si="179"/>
        <v>1.0920388049627523</v>
      </c>
      <c r="BK92" s="6">
        <f t="shared" si="153"/>
        <v>0.03544885668793304</v>
      </c>
      <c r="BL92" s="1">
        <f t="shared" si="154"/>
        <v>0.023719896448575393</v>
      </c>
      <c r="BM92" s="5">
        <f t="shared" si="180"/>
        <v>1.1749977421608198</v>
      </c>
      <c r="BN92" s="6">
        <f t="shared" si="155"/>
        <v>0.039533160747625654</v>
      </c>
      <c r="BO92" s="1">
        <f t="shared" si="156"/>
        <v>0.025847259940960977</v>
      </c>
      <c r="BP92" s="5">
        <f t="shared" si="181"/>
        <v>1.2579566793588877</v>
      </c>
      <c r="BQ92" s="6">
        <f t="shared" si="157"/>
        <v>0.0430787665682683</v>
      </c>
      <c r="BT92" s="5">
        <f aca="true" t="shared" si="182" ref="BT92:BT98">BD88</f>
        <v>0.8779508632341191</v>
      </c>
      <c r="BU92" s="24"/>
      <c r="BV92" s="24">
        <f aca="true" t="shared" si="183" ref="BV92:BV98">BE88</f>
        <v>0.04397986487715096</v>
      </c>
      <c r="BW92" s="24"/>
      <c r="BX92" s="24"/>
      <c r="BY92" s="24"/>
      <c r="BZ92" s="24"/>
      <c r="CA92" s="6"/>
      <c r="CB92" s="6"/>
      <c r="CD92" s="5">
        <f t="shared" si="46"/>
        <v>5.237090481246889</v>
      </c>
      <c r="CE92" s="24"/>
      <c r="CF92" s="24">
        <f t="shared" si="47"/>
        <v>0.07882374911757606</v>
      </c>
      <c r="CG92" s="24"/>
      <c r="CH92" s="24"/>
      <c r="CI92" s="24"/>
      <c r="CJ92" s="24"/>
      <c r="CK92" s="6"/>
      <c r="CL92" s="6"/>
    </row>
    <row r="93" spans="23:90" ht="12">
      <c r="W93" s="1">
        <f t="shared" si="158"/>
        <v>6</v>
      </c>
      <c r="X93" s="1">
        <f t="shared" si="143"/>
        <v>5.235987755982989</v>
      </c>
      <c r="Y93" s="5">
        <f t="shared" si="141"/>
        <v>0.12500000000000003</v>
      </c>
      <c r="Z93" s="24"/>
      <c r="AA93" s="6">
        <f t="shared" si="142"/>
        <v>-0.21650635094610965</v>
      </c>
      <c r="AC93" s="1">
        <v>7</v>
      </c>
      <c r="AD93" s="1">
        <f t="shared" si="159"/>
        <v>2.975</v>
      </c>
      <c r="AE93" s="1">
        <f t="shared" si="160"/>
        <v>0.7</v>
      </c>
      <c r="AF93" s="1">
        <f t="shared" si="161"/>
        <v>5.701582736725576</v>
      </c>
      <c r="AG93" s="1">
        <f t="shared" si="162"/>
        <v>0.08904058691382821</v>
      </c>
      <c r="AH93" s="1">
        <f t="shared" si="163"/>
        <v>5.701582736725576</v>
      </c>
      <c r="AI93" s="1">
        <f t="shared" si="164"/>
        <v>0.08904058691382821</v>
      </c>
      <c r="AJ93" s="1">
        <f t="shared" si="165"/>
        <v>5.293893249733114</v>
      </c>
      <c r="AK93" s="1">
        <f t="shared" si="166"/>
        <v>0.06798235476583092</v>
      </c>
      <c r="AL93">
        <f t="shared" si="167"/>
        <v>5.771654367302404</v>
      </c>
      <c r="AM93">
        <f t="shared" si="168"/>
        <v>0.09265997056426523</v>
      </c>
      <c r="AN93" s="1">
        <f t="shared" si="169"/>
        <v>6.249415484871696</v>
      </c>
      <c r="AO93" s="1">
        <f t="shared" si="170"/>
        <v>0.11733758636269931</v>
      </c>
      <c r="AP93" s="1">
        <f t="shared" si="171"/>
        <v>6.727176602440986</v>
      </c>
      <c r="AQ93" s="1">
        <f t="shared" si="172"/>
        <v>0.1420152021611336</v>
      </c>
      <c r="AR93" s="1">
        <f t="shared" si="173"/>
        <v>7.204937720010279</v>
      </c>
      <c r="AS93" s="1">
        <f t="shared" si="174"/>
        <v>0.16669281795956792</v>
      </c>
      <c r="AU93"/>
      <c r="AW93" s="1">
        <f t="shared" si="144"/>
        <v>0.015616819228157741</v>
      </c>
      <c r="AX93" s="5">
        <f t="shared" si="175"/>
        <v>1.0082611955525467</v>
      </c>
      <c r="AY93" s="6">
        <f t="shared" si="145"/>
        <v>0.02602803204692957</v>
      </c>
      <c r="AZ93" s="1">
        <f t="shared" si="146"/>
        <v>0.015616819228157741</v>
      </c>
      <c r="BA93" s="5">
        <f t="shared" si="176"/>
        <v>1.0082611955525467</v>
      </c>
      <c r="BB93" s="6">
        <f t="shared" si="147"/>
        <v>0.02602803204692957</v>
      </c>
      <c r="BC93" s="1">
        <f t="shared" si="148"/>
        <v>0.012841655764263509</v>
      </c>
      <c r="BD93" s="5">
        <f t="shared" si="177"/>
        <v>0.9361658654398252</v>
      </c>
      <c r="BE93" s="6">
        <f t="shared" si="149"/>
        <v>0.02140275960710585</v>
      </c>
      <c r="BF93" s="1">
        <f t="shared" si="150"/>
        <v>0.016054317300980947</v>
      </c>
      <c r="BG93" s="5">
        <f t="shared" si="178"/>
        <v>1.0206525804156705</v>
      </c>
      <c r="BH93" s="6">
        <f t="shared" si="151"/>
        <v>0.02675719550163491</v>
      </c>
      <c r="BI93" s="1">
        <f t="shared" si="152"/>
        <v>0.018775769773468395</v>
      </c>
      <c r="BJ93" s="5">
        <f t="shared" si="179"/>
        <v>1.1051392953915158</v>
      </c>
      <c r="BK93" s="6">
        <f t="shared" si="153"/>
        <v>0.03129294962244732</v>
      </c>
      <c r="BL93" s="1">
        <f t="shared" si="154"/>
        <v>0.02111066953550807</v>
      </c>
      <c r="BM93" s="5">
        <f t="shared" si="180"/>
        <v>1.189626010367361</v>
      </c>
      <c r="BN93" s="6">
        <f t="shared" si="155"/>
        <v>0.035184449225846785</v>
      </c>
      <c r="BO93" s="1">
        <f t="shared" si="156"/>
        <v>0.02313591379098418</v>
      </c>
      <c r="BP93" s="5">
        <f t="shared" si="181"/>
        <v>1.2741127253432067</v>
      </c>
      <c r="BQ93" s="6">
        <f t="shared" si="157"/>
        <v>0.03855985631830697</v>
      </c>
      <c r="BT93" s="5">
        <f t="shared" si="182"/>
        <v>0.8909197152675637</v>
      </c>
      <c r="BU93" s="24"/>
      <c r="BV93" s="24">
        <f t="shared" si="183"/>
        <v>0.038737672791933596</v>
      </c>
      <c r="BW93" s="24"/>
      <c r="BX93" s="24"/>
      <c r="BY93" s="24"/>
      <c r="BZ93" s="24"/>
      <c r="CA93" s="6"/>
      <c r="CB93" s="6"/>
      <c r="CD93" s="5">
        <f t="shared" si="46"/>
        <v>5.293893249733114</v>
      </c>
      <c r="CE93" s="24"/>
      <c r="CF93" s="24">
        <f t="shared" si="47"/>
        <v>0.06798235476583092</v>
      </c>
      <c r="CG93" s="24"/>
      <c r="CH93" s="24"/>
      <c r="CI93" s="24"/>
      <c r="CJ93" s="24"/>
      <c r="CK93" s="6"/>
      <c r="CL93" s="6"/>
    </row>
    <row r="94" spans="23:90" ht="12">
      <c r="W94" s="1">
        <f t="shared" si="158"/>
        <v>6</v>
      </c>
      <c r="X94" s="1">
        <f t="shared" si="143"/>
        <v>5.235987755982989</v>
      </c>
      <c r="Y94" s="5">
        <f t="shared" si="141"/>
        <v>0.12500000000000003</v>
      </c>
      <c r="Z94" s="24"/>
      <c r="AA94" s="6">
        <f t="shared" si="142"/>
        <v>-0.21650635094610965</v>
      </c>
      <c r="AC94" s="1">
        <v>8</v>
      </c>
      <c r="AD94" s="1">
        <f t="shared" si="159"/>
        <v>2.9</v>
      </c>
      <c r="AE94" s="1">
        <f t="shared" si="160"/>
        <v>0.8</v>
      </c>
      <c r="AF94" s="1">
        <f t="shared" si="161"/>
        <v>5.762323542092514</v>
      </c>
      <c r="AG94" s="1">
        <f t="shared" si="162"/>
        <v>0.07739800210316683</v>
      </c>
      <c r="AH94" s="1">
        <f t="shared" si="163"/>
        <v>5.762323542092514</v>
      </c>
      <c r="AI94" s="1">
        <f t="shared" si="164"/>
        <v>0.07739800210316683</v>
      </c>
      <c r="AJ94" s="1">
        <f t="shared" si="165"/>
        <v>5.347261784339629</v>
      </c>
      <c r="AK94" s="1">
        <f t="shared" si="166"/>
        <v>0.05769065479621305</v>
      </c>
      <c r="AL94">
        <f t="shared" si="167"/>
        <v>5.8336622817062915</v>
      </c>
      <c r="AM94">
        <f t="shared" si="168"/>
        <v>0.08078520242154918</v>
      </c>
      <c r="AN94" s="1">
        <f t="shared" si="169"/>
        <v>6.3200627790729555</v>
      </c>
      <c r="AO94" s="1">
        <f t="shared" si="170"/>
        <v>0.10387975004688599</v>
      </c>
      <c r="AP94" s="1">
        <f t="shared" si="171"/>
        <v>6.806463276439618</v>
      </c>
      <c r="AQ94" s="1">
        <f t="shared" si="172"/>
        <v>0.12697429767222213</v>
      </c>
      <c r="AR94" s="1">
        <f t="shared" si="173"/>
        <v>7.292863773806283</v>
      </c>
      <c r="AS94" s="1">
        <f t="shared" si="174"/>
        <v>0.1500688452975587</v>
      </c>
      <c r="AU94"/>
      <c r="AW94" s="1">
        <f t="shared" si="144"/>
        <v>0.013431734878784806</v>
      </c>
      <c r="AX94" s="5">
        <f t="shared" si="175"/>
        <v>1.0190025282431365</v>
      </c>
      <c r="AY94" s="6">
        <f t="shared" si="145"/>
        <v>0.02238622479797468</v>
      </c>
      <c r="AZ94" s="1">
        <f t="shared" si="146"/>
        <v>0.013431734878784806</v>
      </c>
      <c r="BA94" s="5">
        <f t="shared" si="176"/>
        <v>1.0190025282431365</v>
      </c>
      <c r="BB94" s="6">
        <f t="shared" si="147"/>
        <v>0.02238622479797468</v>
      </c>
      <c r="BC94" s="1">
        <f t="shared" si="148"/>
        <v>0.010788821853676587</v>
      </c>
      <c r="BD94" s="5">
        <f t="shared" si="177"/>
        <v>0.9456034944267117</v>
      </c>
      <c r="BE94" s="6">
        <f t="shared" si="149"/>
        <v>0.017981369756127644</v>
      </c>
      <c r="BF94" s="1">
        <f t="shared" si="150"/>
        <v>0.013848110932798165</v>
      </c>
      <c r="BG94" s="5">
        <f t="shared" si="178"/>
        <v>1.0316179871803346</v>
      </c>
      <c r="BH94" s="6">
        <f t="shared" si="151"/>
        <v>0.023080184887996943</v>
      </c>
      <c r="BI94" s="1">
        <f t="shared" si="152"/>
        <v>0.016436506040866158</v>
      </c>
      <c r="BJ94" s="5">
        <f t="shared" si="179"/>
        <v>1.1176324799339579</v>
      </c>
      <c r="BK94" s="6">
        <f t="shared" si="153"/>
        <v>0.02739417673477693</v>
      </c>
      <c r="BL94" s="1">
        <f t="shared" si="154"/>
        <v>0.01865495963399084</v>
      </c>
      <c r="BM94" s="5">
        <f t="shared" si="180"/>
        <v>1.203646972687581</v>
      </c>
      <c r="BN94" s="6">
        <f t="shared" si="155"/>
        <v>0.031091599389984736</v>
      </c>
      <c r="BO94" s="1">
        <f t="shared" si="156"/>
        <v>0.020577491908810874</v>
      </c>
      <c r="BP94" s="5">
        <f t="shared" si="181"/>
        <v>1.2896614654412044</v>
      </c>
      <c r="BQ94" s="6">
        <f t="shared" si="157"/>
        <v>0.034295819848018126</v>
      </c>
      <c r="BT94" s="5">
        <f t="shared" si="182"/>
        <v>0.9036248554664773</v>
      </c>
      <c r="BU94" s="24"/>
      <c r="BV94" s="24">
        <f t="shared" si="183"/>
        <v>0.033647689740029706</v>
      </c>
      <c r="BW94" s="24"/>
      <c r="BX94" s="24"/>
      <c r="BY94" s="24"/>
      <c r="BZ94" s="24"/>
      <c r="CA94" s="6"/>
      <c r="CB94" s="6"/>
      <c r="CD94" s="5">
        <f t="shared" si="46"/>
        <v>5.347261784339629</v>
      </c>
      <c r="CE94" s="24"/>
      <c r="CF94" s="24">
        <f t="shared" si="47"/>
        <v>0.05769065479621305</v>
      </c>
      <c r="CG94" s="24"/>
      <c r="CH94" s="24"/>
      <c r="CI94" s="24"/>
      <c r="CJ94" s="24"/>
      <c r="CK94" s="6"/>
      <c r="CL94" s="6"/>
    </row>
    <row r="95" spans="23:90" ht="12">
      <c r="W95" s="1">
        <f t="shared" si="158"/>
        <v>6</v>
      </c>
      <c r="X95" s="1">
        <f t="shared" si="143"/>
        <v>5.235987755982989</v>
      </c>
      <c r="Y95" s="5">
        <f t="shared" si="141"/>
        <v>0.12500000000000003</v>
      </c>
      <c r="Z95" s="24"/>
      <c r="AA95" s="6">
        <f t="shared" si="142"/>
        <v>-0.21650635094610965</v>
      </c>
      <c r="AC95" s="1">
        <v>9</v>
      </c>
      <c r="AD95" s="1">
        <f t="shared" si="159"/>
        <v>2.825</v>
      </c>
      <c r="AE95" s="1">
        <f t="shared" si="160"/>
        <v>0.9</v>
      </c>
      <c r="AF95" s="1">
        <f t="shared" si="161"/>
        <v>5.81925079909496</v>
      </c>
      <c r="AG95" s="1">
        <f t="shared" si="162"/>
        <v>0.066411855639543</v>
      </c>
      <c r="AH95" s="1">
        <f t="shared" si="163"/>
        <v>5.81925079909496</v>
      </c>
      <c r="AI95" s="1">
        <f t="shared" si="164"/>
        <v>0.066411855639543</v>
      </c>
      <c r="AJ95" s="1">
        <f t="shared" si="165"/>
        <v>5.39681677058165</v>
      </c>
      <c r="AK95" s="1">
        <f t="shared" si="166"/>
        <v>0.04805539317363294</v>
      </c>
      <c r="AL95">
        <f t="shared" si="167"/>
        <v>5.891856647745684</v>
      </c>
      <c r="AM95">
        <f t="shared" si="168"/>
        <v>0.06956687262587113</v>
      </c>
      <c r="AN95" s="1">
        <f t="shared" si="169"/>
        <v>6.3868965249097185</v>
      </c>
      <c r="AO95" s="1">
        <f t="shared" si="170"/>
        <v>0.09107835207810933</v>
      </c>
      <c r="AP95" s="1">
        <f t="shared" si="171"/>
        <v>6.881936402073754</v>
      </c>
      <c r="AQ95" s="1">
        <f t="shared" si="172"/>
        <v>0.11258983153034818</v>
      </c>
      <c r="AR95" s="1">
        <f t="shared" si="173"/>
        <v>7.376976279237792</v>
      </c>
      <c r="AS95" s="1">
        <f t="shared" si="174"/>
        <v>0.13410131098258704</v>
      </c>
      <c r="AU95"/>
      <c r="AW95" s="1">
        <f aca="true" t="shared" si="184" ref="AW95:AW104">excen(AF95,AG95,B)</f>
        <v>0.011412440867795508</v>
      </c>
      <c r="AX95" s="5">
        <f t="shared" si="175"/>
        <v>1.029069477519361</v>
      </c>
      <c r="AY95" s="6">
        <f aca="true" t="shared" si="185" ref="AY95:AY104">AW95/B$5</f>
        <v>0.019020734779659182</v>
      </c>
      <c r="AZ95" s="1">
        <f aca="true" t="shared" si="186" ref="AZ95:AZ104">excen(AH95,AI95,B)</f>
        <v>0.011412440867795508</v>
      </c>
      <c r="BA95" s="5">
        <f t="shared" si="176"/>
        <v>1.029069477519361</v>
      </c>
      <c r="BB95" s="6">
        <f aca="true" t="shared" si="187" ref="BB95:BB104">AZ95/$B$5</f>
        <v>0.019020734779659182</v>
      </c>
      <c r="BC95" s="1">
        <f aca="true" t="shared" si="188" ref="BC95:BC104">excen(AJ95,AK95,B)</f>
        <v>0.008904395909007988</v>
      </c>
      <c r="BD95" s="5">
        <f t="shared" si="177"/>
        <v>0.9543667399992322</v>
      </c>
      <c r="BE95" s="6">
        <f aca="true" t="shared" si="189" ref="BE95:BE104">BC95/$B$5</f>
        <v>0.014840659848346647</v>
      </c>
      <c r="BF95" s="1">
        <f aca="true" t="shared" si="190" ref="BF95:BF104">excen(AL95,AM95,B)</f>
        <v>0.011807292129635995</v>
      </c>
      <c r="BG95" s="5">
        <f t="shared" si="178"/>
        <v>1.041909010530633</v>
      </c>
      <c r="BH95" s="6">
        <f aca="true" t="shared" si="191" ref="BH95:BH104">BF95/$B$5</f>
        <v>0.019678820216059992</v>
      </c>
      <c r="BI95" s="1">
        <f aca="true" t="shared" si="192" ref="BI95:BI104">excen(AN95,AO95,B)</f>
        <v>0.014260189079765428</v>
      </c>
      <c r="BJ95" s="5">
        <f t="shared" si="179"/>
        <v>1.1294512810620336</v>
      </c>
      <c r="BK95" s="6">
        <f aca="true" t="shared" si="193" ref="BK95:BK104">BI95/$B$5</f>
        <v>0.02376698179960905</v>
      </c>
      <c r="BL95" s="1">
        <f aca="true" t="shared" si="194" ref="BL95:BL104">excen(AP95,AQ95,B)</f>
        <v>0.01636019645523332</v>
      </c>
      <c r="BM95" s="5">
        <f t="shared" si="180"/>
        <v>1.216993551593435</v>
      </c>
      <c r="BN95" s="6">
        <f aca="true" t="shared" si="195" ref="BN95:BN104">BL95/$B$5</f>
        <v>0.027266994092055536</v>
      </c>
      <c r="BO95" s="1">
        <f aca="true" t="shared" si="196" ref="BO95:BO104">excen(AR95,AS95,B)</f>
        <v>0.018178357352186408</v>
      </c>
      <c r="BP95" s="5">
        <f t="shared" si="181"/>
        <v>1.3045358221248362</v>
      </c>
      <c r="BQ95" s="6">
        <f aca="true" t="shared" si="197" ref="BQ95:BQ104">BO95/$B$5</f>
        <v>0.030297262253644014</v>
      </c>
      <c r="BT95" s="5">
        <f t="shared" si="182"/>
        <v>0.9150096403932179</v>
      </c>
      <c r="BU95" s="24"/>
      <c r="BV95" s="24">
        <f t="shared" si="183"/>
        <v>0.029310822441934108</v>
      </c>
      <c r="BW95" s="24"/>
      <c r="BX95" s="24"/>
      <c r="BY95" s="24"/>
      <c r="BZ95" s="24"/>
      <c r="CA95" s="6"/>
      <c r="CB95" s="6"/>
      <c r="CD95" s="5">
        <f t="shared" si="46"/>
        <v>5.39681677058165</v>
      </c>
      <c r="CE95" s="24"/>
      <c r="CF95" s="24">
        <f t="shared" si="47"/>
        <v>0.04805539317363294</v>
      </c>
      <c r="CG95" s="24"/>
      <c r="CH95" s="24"/>
      <c r="CI95" s="24"/>
      <c r="CJ95" s="24"/>
      <c r="CK95" s="6"/>
      <c r="CL95" s="6"/>
    </row>
    <row r="96" spans="23:90" ht="12">
      <c r="W96" s="1">
        <f t="shared" si="158"/>
        <v>6</v>
      </c>
      <c r="X96" s="1">
        <f t="shared" si="143"/>
        <v>5.235987755982989</v>
      </c>
      <c r="Y96" s="5">
        <f t="shared" si="141"/>
        <v>0.12500000000000003</v>
      </c>
      <c r="Z96" s="24"/>
      <c r="AA96" s="6">
        <f t="shared" si="142"/>
        <v>-0.21650635094610965</v>
      </c>
      <c r="AC96" s="1">
        <v>10</v>
      </c>
      <c r="AD96" s="1">
        <f t="shared" si="159"/>
        <v>2.75</v>
      </c>
      <c r="AE96" s="1">
        <f t="shared" si="160"/>
        <v>1</v>
      </c>
      <c r="AF96" s="1">
        <f t="shared" si="161"/>
        <v>5.871733110675182</v>
      </c>
      <c r="AG96" s="1">
        <f t="shared" si="162"/>
        <v>0.05626855686653087</v>
      </c>
      <c r="AH96" s="1">
        <f t="shared" si="163"/>
        <v>5.871733110675182</v>
      </c>
      <c r="AI96" s="1">
        <f t="shared" si="164"/>
        <v>0.05626855686653087</v>
      </c>
      <c r="AJ96" s="1">
        <f t="shared" si="165"/>
        <v>5.441926811401449</v>
      </c>
      <c r="AK96" s="1">
        <f t="shared" si="166"/>
        <v>0.03926297924166455</v>
      </c>
      <c r="AL96">
        <f t="shared" si="167"/>
        <v>5.945606068362855</v>
      </c>
      <c r="AM96">
        <f t="shared" si="168"/>
        <v>0.059191390520804577</v>
      </c>
      <c r="AN96" s="1">
        <f t="shared" si="169"/>
        <v>6.4492853253242615</v>
      </c>
      <c r="AO96" s="1">
        <f t="shared" si="170"/>
        <v>0.07911980179994504</v>
      </c>
      <c r="AP96" s="1">
        <f t="shared" si="171"/>
        <v>6.952964582285667</v>
      </c>
      <c r="AQ96" s="1">
        <f t="shared" si="172"/>
        <v>0.09904821307908529</v>
      </c>
      <c r="AR96" s="1">
        <f t="shared" si="173"/>
        <v>7.456643839247079</v>
      </c>
      <c r="AS96" s="1">
        <f t="shared" si="174"/>
        <v>0.11897662435822642</v>
      </c>
      <c r="AU96"/>
      <c r="AW96" s="1">
        <f t="shared" si="184"/>
        <v>0.009582955458965103</v>
      </c>
      <c r="AX96" s="5">
        <f t="shared" si="175"/>
        <v>1.0383503878670068</v>
      </c>
      <c r="AY96" s="6">
        <f t="shared" si="185"/>
        <v>0.015971592431608506</v>
      </c>
      <c r="AZ96" s="1">
        <f t="shared" si="186"/>
        <v>0.009582955458965103</v>
      </c>
      <c r="BA96" s="5">
        <f t="shared" si="176"/>
        <v>1.0383503878670068</v>
      </c>
      <c r="BB96" s="6">
        <f t="shared" si="187"/>
        <v>0.015971592431608506</v>
      </c>
      <c r="BC96" s="1">
        <f t="shared" si="188"/>
        <v>0.007214903948984428</v>
      </c>
      <c r="BD96" s="5">
        <f t="shared" si="177"/>
        <v>0.9623439466431745</v>
      </c>
      <c r="BE96" s="6">
        <f t="shared" si="189"/>
        <v>0.012024839914974047</v>
      </c>
      <c r="BF96" s="1">
        <f t="shared" si="190"/>
        <v>0.009955484746251134</v>
      </c>
      <c r="BG96" s="5">
        <f t="shared" si="178"/>
        <v>1.051413994952353</v>
      </c>
      <c r="BH96" s="6">
        <f t="shared" si="191"/>
        <v>0.016592474577085226</v>
      </c>
      <c r="BI96" s="1">
        <f t="shared" si="192"/>
        <v>0.01226799525976423</v>
      </c>
      <c r="BJ96" s="5">
        <f t="shared" si="179"/>
        <v>1.1404840432615317</v>
      </c>
      <c r="BK96" s="6">
        <f t="shared" si="193"/>
        <v>0.020446658766273718</v>
      </c>
      <c r="BL96" s="1">
        <f t="shared" si="194"/>
        <v>0.014245464924621391</v>
      </c>
      <c r="BM96" s="5">
        <f t="shared" si="180"/>
        <v>1.2295540915707104</v>
      </c>
      <c r="BN96" s="6">
        <f t="shared" si="195"/>
        <v>0.023742441541035653</v>
      </c>
      <c r="BO96" s="1">
        <f t="shared" si="196"/>
        <v>0.015955787472643975</v>
      </c>
      <c r="BP96" s="5">
        <f t="shared" si="181"/>
        <v>1.3186241398798897</v>
      </c>
      <c r="BQ96" s="6">
        <f t="shared" si="197"/>
        <v>0.026592979121073293</v>
      </c>
      <c r="BT96" s="5">
        <f t="shared" si="182"/>
        <v>0.926120930566617</v>
      </c>
      <c r="BU96" s="24"/>
      <c r="BV96" s="24">
        <f t="shared" si="183"/>
        <v>0.02508509556334451</v>
      </c>
      <c r="BW96" s="24"/>
      <c r="BX96" s="24"/>
      <c r="BY96" s="24"/>
      <c r="BZ96" s="24"/>
      <c r="CA96" s="6"/>
      <c r="CB96" s="6"/>
      <c r="CD96" s="5">
        <f t="shared" si="46"/>
        <v>5.441926811401449</v>
      </c>
      <c r="CE96" s="24"/>
      <c r="CF96" s="24">
        <f t="shared" si="47"/>
        <v>0.03926297924166455</v>
      </c>
      <c r="CG96" s="24"/>
      <c r="CH96" s="24"/>
      <c r="CI96" s="24"/>
      <c r="CJ96" s="24"/>
      <c r="CK96" s="6"/>
      <c r="CL96" s="6"/>
    </row>
    <row r="97" spans="23:90" ht="12">
      <c r="W97" s="1">
        <f t="shared" si="158"/>
        <v>6</v>
      </c>
      <c r="X97" s="1">
        <f t="shared" si="143"/>
        <v>5.235987755982989</v>
      </c>
      <c r="Y97" s="5">
        <f t="shared" si="141"/>
        <v>0.12500000000000003</v>
      </c>
      <c r="Z97" s="24"/>
      <c r="AA97" s="6">
        <f t="shared" si="142"/>
        <v>-0.21650635094610965</v>
      </c>
      <c r="AC97" s="1">
        <v>11</v>
      </c>
      <c r="AD97" s="1">
        <f t="shared" si="159"/>
        <v>2.675</v>
      </c>
      <c r="AE97" s="1">
        <f t="shared" si="160"/>
        <v>1.1</v>
      </c>
      <c r="AF97" s="1">
        <f t="shared" si="161"/>
        <v>5.911163053175608</v>
      </c>
      <c r="AG97" s="1">
        <f t="shared" si="162"/>
        <v>0.049538178325298166</v>
      </c>
      <c r="AH97" s="1">
        <f t="shared" si="163"/>
        <v>5.911163053175608</v>
      </c>
      <c r="AI97" s="1">
        <f t="shared" si="164"/>
        <v>0.049538178325298166</v>
      </c>
      <c r="AJ97" s="1">
        <f t="shared" si="165"/>
        <v>5.47398448314145</v>
      </c>
      <c r="AK97" s="1">
        <f t="shared" si="166"/>
        <v>0.033883485541475356</v>
      </c>
      <c r="AL97">
        <f t="shared" si="167"/>
        <v>5.986303119900229</v>
      </c>
      <c r="AM97">
        <f t="shared" si="168"/>
        <v>0.05222882864751788</v>
      </c>
      <c r="AN97" s="1">
        <f t="shared" si="169"/>
        <v>6.4986217566590065</v>
      </c>
      <c r="AO97" s="1">
        <f t="shared" si="170"/>
        <v>0.07057417175356018</v>
      </c>
      <c r="AP97" s="1">
        <f t="shared" si="171"/>
        <v>7.010940393417785</v>
      </c>
      <c r="AQ97" s="1">
        <f t="shared" si="172"/>
        <v>0.0889195148596027</v>
      </c>
      <c r="AR97" s="1">
        <f t="shared" si="173"/>
        <v>7.523259030176566</v>
      </c>
      <c r="AS97" s="1">
        <f t="shared" si="174"/>
        <v>0.107264857965645</v>
      </c>
      <c r="AU97"/>
      <c r="AW97" s="1">
        <f t="shared" si="184"/>
        <v>0.008380445249042006</v>
      </c>
      <c r="AX97" s="5">
        <f t="shared" si="175"/>
        <v>1.0453231325945314</v>
      </c>
      <c r="AY97" s="6">
        <f t="shared" si="185"/>
        <v>0.013967408748403343</v>
      </c>
      <c r="AZ97" s="1">
        <f t="shared" si="186"/>
        <v>0.008380445249042006</v>
      </c>
      <c r="BA97" s="5">
        <f t="shared" si="176"/>
        <v>1.0453231325945314</v>
      </c>
      <c r="BB97" s="6">
        <f t="shared" si="187"/>
        <v>0.013967408748403343</v>
      </c>
      <c r="BC97" s="1">
        <f t="shared" si="188"/>
        <v>0.006189912603119046</v>
      </c>
      <c r="BD97" s="5">
        <f t="shared" si="177"/>
        <v>0.9680129876669952</v>
      </c>
      <c r="BE97" s="6">
        <f t="shared" si="189"/>
        <v>0.01031652100519841</v>
      </c>
      <c r="BF97" s="1">
        <f t="shared" si="190"/>
        <v>0.008724721685725188</v>
      </c>
      <c r="BG97" s="5">
        <f t="shared" si="178"/>
        <v>1.0586108137539516</v>
      </c>
      <c r="BH97" s="6">
        <f t="shared" si="191"/>
        <v>0.01454120280954198</v>
      </c>
      <c r="BI97" s="1">
        <f t="shared" si="192"/>
        <v>0.010859867583652526</v>
      </c>
      <c r="BJ97" s="5">
        <f t="shared" si="179"/>
        <v>1.1492086398409078</v>
      </c>
      <c r="BK97" s="6">
        <f t="shared" si="193"/>
        <v>0.018099779306087544</v>
      </c>
      <c r="BL97" s="1">
        <f t="shared" si="194"/>
        <v>0.012682965461107714</v>
      </c>
      <c r="BM97" s="5">
        <f t="shared" si="180"/>
        <v>1.2398064659278645</v>
      </c>
      <c r="BN97" s="6">
        <f t="shared" si="195"/>
        <v>0.021138275768512856</v>
      </c>
      <c r="BO97" s="1">
        <f t="shared" si="196"/>
        <v>0.014257764824445712</v>
      </c>
      <c r="BP97" s="5">
        <f t="shared" si="181"/>
        <v>1.3304042920148211</v>
      </c>
      <c r="BQ97" s="6">
        <f t="shared" si="197"/>
        <v>0.02376294137407619</v>
      </c>
      <c r="BT97" s="5">
        <f t="shared" si="182"/>
        <v>0.9361658654398252</v>
      </c>
      <c r="BU97" s="24"/>
      <c r="BV97" s="24">
        <f t="shared" si="183"/>
        <v>0.02140275960710585</v>
      </c>
      <c r="BW97" s="24"/>
      <c r="BX97" s="24"/>
      <c r="BY97" s="24"/>
      <c r="BZ97" s="24"/>
      <c r="CA97" s="6"/>
      <c r="CB97" s="6"/>
      <c r="CD97" s="5">
        <f t="shared" si="46"/>
        <v>5.47398448314145</v>
      </c>
      <c r="CE97" s="24"/>
      <c r="CF97" s="24">
        <f t="shared" si="47"/>
        <v>0.033883485541475356</v>
      </c>
      <c r="CG97" s="24"/>
      <c r="CH97" s="24"/>
      <c r="CI97" s="24"/>
      <c r="CJ97" s="24"/>
      <c r="CK97" s="6"/>
      <c r="CL97" s="6"/>
    </row>
    <row r="98" spans="23:90" ht="12">
      <c r="W98" s="1">
        <f t="shared" si="158"/>
        <v>6</v>
      </c>
      <c r="X98" s="1">
        <f t="shared" si="143"/>
        <v>5.235987755982989</v>
      </c>
      <c r="Y98" s="5">
        <f t="shared" si="141"/>
        <v>0.12500000000000003</v>
      </c>
      <c r="Z98" s="24"/>
      <c r="AA98" s="6">
        <f t="shared" si="142"/>
        <v>-0.21650635094610965</v>
      </c>
      <c r="AC98" s="1">
        <v>12</v>
      </c>
      <c r="AD98" s="1">
        <f t="shared" si="159"/>
        <v>2.6</v>
      </c>
      <c r="AE98" s="1">
        <f t="shared" si="160"/>
        <v>1.2</v>
      </c>
      <c r="AF98" s="1">
        <f t="shared" si="161"/>
        <v>5.960575885272608</v>
      </c>
      <c r="AG98" s="1">
        <f t="shared" si="162"/>
        <v>0.03931125780783162</v>
      </c>
      <c r="AH98" s="1">
        <f t="shared" si="163"/>
        <v>5.960575885272608</v>
      </c>
      <c r="AI98" s="1">
        <f t="shared" si="164"/>
        <v>0.03931125780783162</v>
      </c>
      <c r="AJ98" s="1">
        <f t="shared" si="165"/>
        <v>5.5160250444780266</v>
      </c>
      <c r="AK98" s="1">
        <f t="shared" si="166"/>
        <v>0.025007449865052545</v>
      </c>
      <c r="AL98">
        <f t="shared" si="167"/>
        <v>6.036983061034177</v>
      </c>
      <c r="AM98">
        <f t="shared" si="168"/>
        <v>0.0417697247979969</v>
      </c>
      <c r="AN98" s="1">
        <f t="shared" si="169"/>
        <v>6.5579410775903275</v>
      </c>
      <c r="AO98" s="1">
        <f t="shared" si="170"/>
        <v>0.05853199973094125</v>
      </c>
      <c r="AP98" s="1">
        <f t="shared" si="171"/>
        <v>7.078899094146477</v>
      </c>
      <c r="AQ98" s="1">
        <f t="shared" si="172"/>
        <v>0.07529427466388583</v>
      </c>
      <c r="AR98" s="1">
        <f t="shared" si="173"/>
        <v>7.59985711070263</v>
      </c>
      <c r="AS98" s="1">
        <f t="shared" si="174"/>
        <v>0.09205654959683063</v>
      </c>
      <c r="AU98"/>
      <c r="AW98" s="1">
        <f t="shared" si="184"/>
        <v>0.006595211362875505</v>
      </c>
      <c r="AX98" s="5">
        <f t="shared" si="175"/>
        <v>1.054061239794984</v>
      </c>
      <c r="AY98" s="6">
        <f t="shared" si="185"/>
        <v>0.010992018938125842</v>
      </c>
      <c r="AZ98" s="1">
        <f t="shared" si="186"/>
        <v>0.006595211362875505</v>
      </c>
      <c r="BA98" s="5">
        <f t="shared" si="176"/>
        <v>1.054061239794984</v>
      </c>
      <c r="BB98" s="6">
        <f t="shared" si="187"/>
        <v>0.010992018938125842</v>
      </c>
      <c r="BC98" s="1">
        <f t="shared" si="188"/>
        <v>0.00453359976856649</v>
      </c>
      <c r="BD98" s="5">
        <f t="shared" si="177"/>
        <v>0.9754473911637442</v>
      </c>
      <c r="BE98" s="6">
        <f t="shared" si="189"/>
        <v>0.007555999614277484</v>
      </c>
      <c r="BF98" s="1">
        <f t="shared" si="190"/>
        <v>0.006918973330834799</v>
      </c>
      <c r="BG98" s="5">
        <f t="shared" si="178"/>
        <v>1.0675729950284785</v>
      </c>
      <c r="BH98" s="6">
        <f t="shared" si="191"/>
        <v>0.011531622218057999</v>
      </c>
      <c r="BI98" s="1">
        <f t="shared" si="192"/>
        <v>0.008925362249892073</v>
      </c>
      <c r="BJ98" s="5">
        <f t="shared" si="179"/>
        <v>1.1596985988932127</v>
      </c>
      <c r="BK98" s="6">
        <f t="shared" si="193"/>
        <v>0.014875603749820122</v>
      </c>
      <c r="BL98" s="1">
        <f t="shared" si="194"/>
        <v>0.010636438471929409</v>
      </c>
      <c r="BM98" s="5">
        <f t="shared" si="180"/>
        <v>1.2518242027579467</v>
      </c>
      <c r="BN98" s="6">
        <f t="shared" si="195"/>
        <v>0.017727397453215683</v>
      </c>
      <c r="BO98" s="1">
        <f t="shared" si="196"/>
        <v>0.012112931632252718</v>
      </c>
      <c r="BP98" s="5">
        <f t="shared" si="181"/>
        <v>1.3439498066226814</v>
      </c>
      <c r="BQ98" s="6">
        <f t="shared" si="197"/>
        <v>0.020188219387087862</v>
      </c>
      <c r="BT98" s="5">
        <f t="shared" si="182"/>
        <v>0.9456034944267117</v>
      </c>
      <c r="BU98" s="24"/>
      <c r="BV98" s="24">
        <f t="shared" si="183"/>
        <v>0.017981369756127644</v>
      </c>
      <c r="BW98" s="24"/>
      <c r="BX98" s="24"/>
      <c r="BY98" s="24"/>
      <c r="BZ98" s="24"/>
      <c r="CA98" s="6"/>
      <c r="CB98" s="6"/>
      <c r="CD98" s="5">
        <f t="shared" si="46"/>
        <v>5.5160250444780266</v>
      </c>
      <c r="CE98" s="24"/>
      <c r="CF98" s="24">
        <f t="shared" si="47"/>
        <v>0.025007449865052545</v>
      </c>
      <c r="CG98" s="24"/>
      <c r="CH98" s="24"/>
      <c r="CI98" s="24"/>
      <c r="CJ98" s="24"/>
      <c r="CK98" s="6"/>
      <c r="CL98" s="6"/>
    </row>
    <row r="99" spans="23:90" ht="12">
      <c r="W99" s="1">
        <f t="shared" si="158"/>
        <v>6</v>
      </c>
      <c r="X99" s="1">
        <f t="shared" si="143"/>
        <v>5.235987755982989</v>
      </c>
      <c r="Y99" s="5">
        <f t="shared" si="141"/>
        <v>0.12500000000000003</v>
      </c>
      <c r="Z99" s="24"/>
      <c r="AA99" s="6">
        <f t="shared" si="142"/>
        <v>-0.21650635094610965</v>
      </c>
      <c r="AC99" s="1">
        <v>13</v>
      </c>
      <c r="AD99" s="1">
        <f t="shared" si="159"/>
        <v>2.525</v>
      </c>
      <c r="AE99" s="1">
        <f t="shared" si="160"/>
        <v>1.3</v>
      </c>
      <c r="AF99" s="1">
        <f t="shared" si="161"/>
        <v>5.998225988255884</v>
      </c>
      <c r="AG99" s="1">
        <f t="shared" si="162"/>
        <v>0.03186287314129599</v>
      </c>
      <c r="AH99" s="1">
        <f t="shared" si="163"/>
        <v>5.998225988255884</v>
      </c>
      <c r="AI99" s="1">
        <f t="shared" si="164"/>
        <v>0.03186287314129599</v>
      </c>
      <c r="AJ99" s="1">
        <f t="shared" si="165"/>
        <v>5.5468018890991875</v>
      </c>
      <c r="AK99" s="1">
        <f t="shared" si="166"/>
        <v>0.01897232658934911</v>
      </c>
      <c r="AL99">
        <f t="shared" si="167"/>
        <v>6.075814505298442</v>
      </c>
      <c r="AM99">
        <f t="shared" si="168"/>
        <v>0.03407843582991199</v>
      </c>
      <c r="AN99" s="1">
        <f t="shared" si="169"/>
        <v>6.604827121497696</v>
      </c>
      <c r="AO99" s="1">
        <f t="shared" si="170"/>
        <v>0.04918454507047487</v>
      </c>
      <c r="AP99" s="1">
        <f t="shared" si="171"/>
        <v>7.13383973769695</v>
      </c>
      <c r="AQ99" s="1">
        <f t="shared" si="172"/>
        <v>0.06429065431103798</v>
      </c>
      <c r="AR99" s="1">
        <f t="shared" si="173"/>
        <v>7.662852353896203</v>
      </c>
      <c r="AS99" s="1">
        <f t="shared" si="174"/>
        <v>0.07939676355160019</v>
      </c>
      <c r="AU99"/>
      <c r="AW99" s="1">
        <f t="shared" si="184"/>
        <v>0.005312049463238183</v>
      </c>
      <c r="AX99" s="5">
        <f t="shared" si="175"/>
        <v>1.0607192397924365</v>
      </c>
      <c r="AY99" s="6">
        <f t="shared" si="185"/>
        <v>0.008853415772063639</v>
      </c>
      <c r="AZ99" s="1">
        <f t="shared" si="186"/>
        <v>0.005312049463238183</v>
      </c>
      <c r="BA99" s="5">
        <f t="shared" si="176"/>
        <v>1.0607192397924365</v>
      </c>
      <c r="BB99" s="6">
        <f t="shared" si="187"/>
        <v>0.008853415772063639</v>
      </c>
      <c r="BC99" s="1">
        <f t="shared" si="188"/>
        <v>0.0034204081863162153</v>
      </c>
      <c r="BD99" s="5">
        <f t="shared" si="177"/>
        <v>0.9808899322239987</v>
      </c>
      <c r="BE99" s="6">
        <f t="shared" si="189"/>
        <v>0.005700680310527026</v>
      </c>
      <c r="BF99" s="1">
        <f t="shared" si="190"/>
        <v>0.005608867058102866</v>
      </c>
      <c r="BG99" s="5">
        <f t="shared" si="178"/>
        <v>1.074439902030762</v>
      </c>
      <c r="BH99" s="6">
        <f t="shared" si="191"/>
        <v>0.009348111763504778</v>
      </c>
      <c r="BI99" s="1">
        <f t="shared" si="192"/>
        <v>0.0074467573739192576</v>
      </c>
      <c r="BJ99" s="5">
        <f t="shared" si="179"/>
        <v>1.1679898718375252</v>
      </c>
      <c r="BK99" s="6">
        <f t="shared" si="193"/>
        <v>0.01241126228986543</v>
      </c>
      <c r="BL99" s="1">
        <f t="shared" si="194"/>
        <v>0.009012068770105736</v>
      </c>
      <c r="BM99" s="5">
        <f t="shared" si="180"/>
        <v>1.2615398416442885</v>
      </c>
      <c r="BN99" s="6">
        <f t="shared" si="195"/>
        <v>0.015020114616842894</v>
      </c>
      <c r="BO99" s="1">
        <f t="shared" si="196"/>
        <v>0.010361254515262928</v>
      </c>
      <c r="BP99" s="5">
        <f t="shared" si="181"/>
        <v>1.3550898114510517</v>
      </c>
      <c r="BQ99" s="6">
        <f t="shared" si="197"/>
        <v>0.017268757525438213</v>
      </c>
      <c r="BT99" s="5">
        <f>BD105</f>
        <v>0.9933129494342854</v>
      </c>
      <c r="BU99" s="24"/>
      <c r="BV99" s="24">
        <f>BE105</f>
        <v>-0.004871069039270354</v>
      </c>
      <c r="BW99" s="24"/>
      <c r="BX99" s="24"/>
      <c r="BY99" s="24"/>
      <c r="BZ99" s="24"/>
      <c r="CA99" s="6"/>
      <c r="CB99" s="6"/>
      <c r="CD99" s="5">
        <f t="shared" si="46"/>
        <v>5.5468018890991875</v>
      </c>
      <c r="CE99" s="24"/>
      <c r="CF99" s="24">
        <f t="shared" si="47"/>
        <v>0.01897232658934911</v>
      </c>
      <c r="CG99" s="24"/>
      <c r="CH99" s="24"/>
      <c r="CI99" s="24"/>
      <c r="CJ99" s="24"/>
      <c r="CK99" s="6"/>
      <c r="CL99" s="6"/>
    </row>
    <row r="100" spans="23:90" ht="12">
      <c r="W100" s="1">
        <f t="shared" si="158"/>
        <v>6</v>
      </c>
      <c r="X100" s="1">
        <f t="shared" si="143"/>
        <v>5.235987755982989</v>
      </c>
      <c r="Y100" s="5">
        <f t="shared" si="141"/>
        <v>0.12500000000000003</v>
      </c>
      <c r="Z100" s="24"/>
      <c r="AA100" s="6">
        <f t="shared" si="142"/>
        <v>-0.21650635094610965</v>
      </c>
      <c r="AC100" s="1">
        <v>14</v>
      </c>
      <c r="AD100" s="1">
        <f t="shared" si="159"/>
        <v>2.45</v>
      </c>
      <c r="AE100" s="1">
        <f t="shared" si="160"/>
        <v>1.4</v>
      </c>
      <c r="AF100" s="1">
        <f t="shared" si="161"/>
        <v>6.020640141950703</v>
      </c>
      <c r="AG100" s="1">
        <f t="shared" si="162"/>
        <v>0.027745114821485117</v>
      </c>
      <c r="AH100" s="1">
        <f t="shared" si="163"/>
        <v>6.020640141950703</v>
      </c>
      <c r="AI100" s="1">
        <f t="shared" si="164"/>
        <v>0.027745114821485117</v>
      </c>
      <c r="AJ100" s="1">
        <f t="shared" si="165"/>
        <v>5.563770615527783</v>
      </c>
      <c r="AK100" s="1">
        <f t="shared" si="166"/>
        <v>0.016446308547356958</v>
      </c>
      <c r="AL100">
        <f t="shared" si="167"/>
        <v>6.099164591804641</v>
      </c>
      <c r="AM100">
        <f t="shared" si="168"/>
        <v>0.029687097149850628</v>
      </c>
      <c r="AN100" s="1">
        <f t="shared" si="169"/>
        <v>6.6345585680814985</v>
      </c>
      <c r="AO100" s="1">
        <f t="shared" si="170"/>
        <v>0.04292788575234452</v>
      </c>
      <c r="AP100" s="1">
        <f t="shared" si="171"/>
        <v>7.169952544358359</v>
      </c>
      <c r="AQ100" s="1">
        <f t="shared" si="172"/>
        <v>0.05616867435483863</v>
      </c>
      <c r="AR100" s="1">
        <f t="shared" si="173"/>
        <v>7.705346520635217</v>
      </c>
      <c r="AS100" s="1">
        <f t="shared" si="174"/>
        <v>0.06940946295733319</v>
      </c>
      <c r="AU100"/>
      <c r="AW100" s="1">
        <f t="shared" si="184"/>
        <v>0.004608333028935297</v>
      </c>
      <c r="AX100" s="5">
        <f t="shared" si="175"/>
        <v>1.0646829324099387</v>
      </c>
      <c r="AY100" s="6">
        <f t="shared" si="185"/>
        <v>0.007680555048225495</v>
      </c>
      <c r="AZ100" s="1">
        <f t="shared" si="186"/>
        <v>0.004608333028935297</v>
      </c>
      <c r="BA100" s="5">
        <f t="shared" si="176"/>
        <v>1.0646829324099387</v>
      </c>
      <c r="BB100" s="6">
        <f t="shared" si="187"/>
        <v>0.007680555048225495</v>
      </c>
      <c r="BC100" s="1">
        <f t="shared" si="188"/>
        <v>0.002955964521876114</v>
      </c>
      <c r="BD100" s="5">
        <f t="shared" si="177"/>
        <v>0.9838906618785377</v>
      </c>
      <c r="BE100" s="6">
        <f t="shared" si="189"/>
        <v>0.00492660753646019</v>
      </c>
      <c r="BF100" s="1">
        <f t="shared" si="190"/>
        <v>0.004867403839165244</v>
      </c>
      <c r="BG100" s="5">
        <f t="shared" si="178"/>
        <v>1.078569103907523</v>
      </c>
      <c r="BH100" s="6">
        <f t="shared" si="191"/>
        <v>0.008112339731942074</v>
      </c>
      <c r="BI100" s="1">
        <f t="shared" si="192"/>
        <v>0.0064703454362236325</v>
      </c>
      <c r="BJ100" s="5">
        <f t="shared" si="179"/>
        <v>1.1732475459365084</v>
      </c>
      <c r="BK100" s="6">
        <f t="shared" si="193"/>
        <v>0.010783909060372722</v>
      </c>
      <c r="BL100" s="1">
        <f t="shared" si="194"/>
        <v>0.007833897645394414</v>
      </c>
      <c r="BM100" s="5">
        <f t="shared" si="180"/>
        <v>1.2679259879654943</v>
      </c>
      <c r="BN100" s="6">
        <f t="shared" si="195"/>
        <v>0.013056496075657358</v>
      </c>
      <c r="BO100" s="1">
        <f t="shared" si="196"/>
        <v>0.009007961260593791</v>
      </c>
      <c r="BP100" s="5">
        <f t="shared" si="181"/>
        <v>1.3626044299944797</v>
      </c>
      <c r="BQ100" s="6">
        <f t="shared" si="197"/>
        <v>0.01501326876765632</v>
      </c>
      <c r="BT100" s="5">
        <f>BD106</f>
        <v>0.9995861730329761</v>
      </c>
      <c r="BU100" s="24"/>
      <c r="BV100" s="24">
        <f>BE106</f>
        <v>1.309412109327185E-16</v>
      </c>
      <c r="BW100" s="24"/>
      <c r="BX100" s="24"/>
      <c r="BY100" s="24"/>
      <c r="BZ100" s="24"/>
      <c r="CA100" s="6"/>
      <c r="CB100" s="6"/>
      <c r="CD100" s="5">
        <f aca="true" t="shared" si="198" ref="CD100:CD105">AJ100</f>
        <v>5.563770615527783</v>
      </c>
      <c r="CE100" s="24"/>
      <c r="CF100" s="24">
        <f aca="true" t="shared" si="199" ref="CF100:CF105">AK100</f>
        <v>0.016446308547356958</v>
      </c>
      <c r="CG100" s="24"/>
      <c r="CH100" s="24"/>
      <c r="CI100" s="24"/>
      <c r="CJ100" s="24"/>
      <c r="CK100" s="6"/>
      <c r="CL100" s="6"/>
    </row>
    <row r="101" spans="23:90" ht="12">
      <c r="W101" s="1">
        <f t="shared" si="158"/>
        <v>6</v>
      </c>
      <c r="X101" s="1">
        <f t="shared" si="143"/>
        <v>5.235987755982989</v>
      </c>
      <c r="Y101" s="5">
        <f t="shared" si="141"/>
        <v>0.12500000000000003</v>
      </c>
      <c r="Z101" s="24"/>
      <c r="AA101" s="6">
        <f t="shared" si="142"/>
        <v>-0.21650635094610965</v>
      </c>
      <c r="AC101" s="1">
        <v>15</v>
      </c>
      <c r="AD101" s="1">
        <f t="shared" si="159"/>
        <v>2.375</v>
      </c>
      <c r="AE101" s="1">
        <f t="shared" si="160"/>
        <v>1.5</v>
      </c>
      <c r="AF101" s="1">
        <f t="shared" si="161"/>
        <v>6.0460435552674525</v>
      </c>
      <c r="AG101" s="1">
        <f t="shared" si="162"/>
        <v>0.02208020253782106</v>
      </c>
      <c r="AH101" s="1">
        <f t="shared" si="163"/>
        <v>6.0460435552674525</v>
      </c>
      <c r="AI101" s="1">
        <f t="shared" si="164"/>
        <v>0.02208020253782106</v>
      </c>
      <c r="AJ101" s="1">
        <f t="shared" si="165"/>
        <v>5.583728601578311</v>
      </c>
      <c r="AK101" s="1">
        <f t="shared" si="166"/>
        <v>0.012373136541511398</v>
      </c>
      <c r="AL101">
        <f t="shared" si="167"/>
        <v>6.125503937932774</v>
      </c>
      <c r="AM101">
        <f t="shared" si="168"/>
        <v>0.023748604505936743</v>
      </c>
      <c r="AN101" s="1">
        <f t="shared" si="169"/>
        <v>6.667279274287236</v>
      </c>
      <c r="AO101" s="1">
        <f t="shared" si="170"/>
        <v>0.035124072470361645</v>
      </c>
      <c r="AP101" s="1">
        <f t="shared" si="171"/>
        <v>7.209054610641699</v>
      </c>
      <c r="AQ101" s="1">
        <f t="shared" si="172"/>
        <v>0.046499540434786546</v>
      </c>
      <c r="AR101" s="1">
        <f t="shared" si="173"/>
        <v>7.750829946996163</v>
      </c>
      <c r="AS101" s="1">
        <f t="shared" si="174"/>
        <v>0.05787500839921211</v>
      </c>
      <c r="AU101"/>
      <c r="AW101" s="1">
        <f t="shared" si="184"/>
        <v>0.0036520085136641594</v>
      </c>
      <c r="AX101" s="5">
        <f t="shared" si="175"/>
        <v>1.069175242188569</v>
      </c>
      <c r="AY101" s="6">
        <f t="shared" si="185"/>
        <v>0.0060866808561069324</v>
      </c>
      <c r="AZ101" s="1">
        <f t="shared" si="186"/>
        <v>0.0036520085136641594</v>
      </c>
      <c r="BA101" s="5">
        <f t="shared" si="176"/>
        <v>1.069175242188569</v>
      </c>
      <c r="BB101" s="6">
        <f t="shared" si="187"/>
        <v>0.0060866808561069324</v>
      </c>
      <c r="BC101" s="1">
        <f t="shared" si="188"/>
        <v>0.002215927281640081</v>
      </c>
      <c r="BD101" s="5">
        <f t="shared" si="177"/>
        <v>0.987420008694205</v>
      </c>
      <c r="BE101" s="6">
        <f t="shared" si="189"/>
        <v>0.003693212136066802</v>
      </c>
      <c r="BF101" s="1">
        <f t="shared" si="190"/>
        <v>0.003877004201870024</v>
      </c>
      <c r="BG101" s="5">
        <f t="shared" si="178"/>
        <v>1.0832269229454128</v>
      </c>
      <c r="BH101" s="6">
        <f t="shared" si="191"/>
        <v>0.006461673669783374</v>
      </c>
      <c r="BI101" s="1">
        <f t="shared" si="192"/>
        <v>0.005268126776362848</v>
      </c>
      <c r="BJ101" s="5">
        <f t="shared" si="179"/>
        <v>1.1790338371966205</v>
      </c>
      <c r="BK101" s="6">
        <f t="shared" si="193"/>
        <v>0.00878021129393808</v>
      </c>
      <c r="BL101" s="1">
        <f t="shared" si="194"/>
        <v>0.006450157884245447</v>
      </c>
      <c r="BM101" s="5">
        <f t="shared" si="180"/>
        <v>1.2748407514478282</v>
      </c>
      <c r="BN101" s="6">
        <f t="shared" si="195"/>
        <v>0.010750263140409078</v>
      </c>
      <c r="BO101" s="1">
        <f t="shared" si="196"/>
        <v>0.007466943384771536</v>
      </c>
      <c r="BP101" s="5">
        <f t="shared" si="181"/>
        <v>1.370647665699036</v>
      </c>
      <c r="BQ101" s="6">
        <f t="shared" si="197"/>
        <v>0.012444905641285893</v>
      </c>
      <c r="BT101" s="5"/>
      <c r="BU101" s="24"/>
      <c r="BV101" s="24"/>
      <c r="BW101" s="24"/>
      <c r="BX101" s="24"/>
      <c r="BY101" s="24"/>
      <c r="BZ101" s="24"/>
      <c r="CA101" s="6"/>
      <c r="CB101" s="6"/>
      <c r="CD101" s="5">
        <f t="shared" si="198"/>
        <v>5.583728601578311</v>
      </c>
      <c r="CE101" s="24"/>
      <c r="CF101" s="24">
        <f t="shared" si="199"/>
        <v>0.012373136541511398</v>
      </c>
      <c r="CG101" s="24"/>
      <c r="CH101" s="24"/>
      <c r="CI101" s="24"/>
      <c r="CJ101" s="24"/>
      <c r="CK101" s="6"/>
      <c r="CL101" s="6"/>
    </row>
    <row r="102" spans="23:90" ht="12">
      <c r="W102" s="1">
        <f t="shared" si="158"/>
        <v>6</v>
      </c>
      <c r="X102" s="1">
        <f t="shared" si="143"/>
        <v>5.235987755982989</v>
      </c>
      <c r="Y102" s="5">
        <f t="shared" si="141"/>
        <v>0.12500000000000003</v>
      </c>
      <c r="Z102" s="24"/>
      <c r="AA102" s="6">
        <f t="shared" si="142"/>
        <v>-0.21650635094610965</v>
      </c>
      <c r="AC102" s="1">
        <v>16</v>
      </c>
      <c r="AD102" s="1">
        <f t="shared" si="159"/>
        <v>2.3</v>
      </c>
      <c r="AE102" s="1">
        <f t="shared" si="160"/>
        <v>1.6</v>
      </c>
      <c r="AF102" s="1">
        <f t="shared" si="161"/>
        <v>6.083536699924857</v>
      </c>
      <c r="AG102" s="1">
        <f t="shared" si="162"/>
        <v>0.011991450462739195</v>
      </c>
      <c r="AH102" s="1">
        <f t="shared" si="163"/>
        <v>6.083536699924857</v>
      </c>
      <c r="AI102" s="1">
        <f t="shared" si="164"/>
        <v>0.011991450462739195</v>
      </c>
      <c r="AJ102" s="1">
        <f t="shared" si="165"/>
        <v>5.615776318969493</v>
      </c>
      <c r="AK102" s="1">
        <f t="shared" si="166"/>
        <v>0.003876124744248699</v>
      </c>
      <c r="AL102">
        <f t="shared" si="167"/>
        <v>6.16393301540156</v>
      </c>
      <c r="AM102">
        <f t="shared" si="168"/>
        <v>0.013386272070605054</v>
      </c>
      <c r="AN102" s="1">
        <f t="shared" si="169"/>
        <v>6.7120897118336265</v>
      </c>
      <c r="AO102" s="1">
        <f t="shared" si="170"/>
        <v>0.022896419396960965</v>
      </c>
      <c r="AP102" s="1">
        <f t="shared" si="171"/>
        <v>7.260246408265692</v>
      </c>
      <c r="AQ102" s="1">
        <f t="shared" si="172"/>
        <v>0.032406566723316654</v>
      </c>
      <c r="AR102" s="1">
        <f t="shared" si="173"/>
        <v>7.80840310469776</v>
      </c>
      <c r="AS102" s="1">
        <f t="shared" si="174"/>
        <v>0.04191671404967279</v>
      </c>
      <c r="AU102"/>
      <c r="AW102" s="1">
        <f t="shared" si="184"/>
        <v>0.001971131441170941</v>
      </c>
      <c r="AX102" s="5">
        <f t="shared" si="175"/>
        <v>1.0758054858599972</v>
      </c>
      <c r="AY102" s="6">
        <f t="shared" si="185"/>
        <v>0.003285219068618235</v>
      </c>
      <c r="AZ102" s="1">
        <f t="shared" si="186"/>
        <v>0.001971131441170941</v>
      </c>
      <c r="BA102" s="5">
        <f t="shared" si="176"/>
        <v>1.0758054858599972</v>
      </c>
      <c r="BB102" s="6">
        <f t="shared" si="187"/>
        <v>0.003285219068618235</v>
      </c>
      <c r="BC102" s="1">
        <f t="shared" si="188"/>
        <v>0.0006902206434318908</v>
      </c>
      <c r="BD102" s="5">
        <f t="shared" si="177"/>
        <v>0.9930872894026702</v>
      </c>
      <c r="BE102" s="6">
        <f t="shared" si="189"/>
        <v>0.0011503677390531514</v>
      </c>
      <c r="BF102" s="1">
        <f t="shared" si="190"/>
        <v>0.002171709529801401</v>
      </c>
      <c r="BG102" s="5">
        <f t="shared" si="178"/>
        <v>1.0900226758761002</v>
      </c>
      <c r="BH102" s="6">
        <f t="shared" si="191"/>
        <v>0.003619515883002335</v>
      </c>
      <c r="BI102" s="1">
        <f t="shared" si="192"/>
        <v>0.0034112207047223837</v>
      </c>
      <c r="BJ102" s="5">
        <f t="shared" si="179"/>
        <v>1.18695806234953</v>
      </c>
      <c r="BK102" s="6">
        <f t="shared" si="193"/>
        <v>0.005685367841203973</v>
      </c>
      <c r="BL102" s="1">
        <f t="shared" si="194"/>
        <v>0.004463562928996765</v>
      </c>
      <c r="BM102" s="5">
        <f t="shared" si="180"/>
        <v>1.2838934488229596</v>
      </c>
      <c r="BN102" s="6">
        <f t="shared" si="195"/>
        <v>0.007439271548327942</v>
      </c>
      <c r="BO102" s="1">
        <f t="shared" si="196"/>
        <v>0.005368154472513655</v>
      </c>
      <c r="BP102" s="5">
        <f t="shared" si="181"/>
        <v>1.3808288352963898</v>
      </c>
      <c r="BQ102" s="6">
        <f t="shared" si="197"/>
        <v>0.008946924120856093</v>
      </c>
      <c r="BT102" s="5">
        <f>BG27</f>
        <v>-0.10869565217391301</v>
      </c>
      <c r="BU102" s="24"/>
      <c r="BV102" s="24"/>
      <c r="BW102" s="24">
        <f>BH27</f>
        <v>-7.526003875891039E-17</v>
      </c>
      <c r="BX102" s="24"/>
      <c r="BY102" s="24"/>
      <c r="BZ102" s="24"/>
      <c r="CA102" s="6"/>
      <c r="CB102" s="6"/>
      <c r="CD102" s="5">
        <f t="shared" si="198"/>
        <v>5.615776318969493</v>
      </c>
      <c r="CE102" s="24"/>
      <c r="CF102" s="24">
        <f t="shared" si="199"/>
        <v>0.003876124744248699</v>
      </c>
      <c r="CG102" s="24"/>
      <c r="CH102" s="24"/>
      <c r="CI102" s="24"/>
      <c r="CJ102" s="24"/>
      <c r="CK102" s="6"/>
      <c r="CL102" s="6"/>
    </row>
    <row r="103" spans="23:90" ht="12">
      <c r="W103" s="1">
        <f t="shared" si="158"/>
        <v>6</v>
      </c>
      <c r="X103" s="1">
        <f t="shared" si="143"/>
        <v>5.235987755982989</v>
      </c>
      <c r="Y103" s="7">
        <f t="shared" si="141"/>
        <v>0.12500000000000003</v>
      </c>
      <c r="Z103" s="25"/>
      <c r="AA103" s="8">
        <f t="shared" si="142"/>
        <v>-0.21650635094610965</v>
      </c>
      <c r="AC103" s="1">
        <v>17</v>
      </c>
      <c r="AD103" s="1">
        <f t="shared" si="159"/>
        <v>2.225</v>
      </c>
      <c r="AE103" s="1">
        <f t="shared" si="160"/>
        <v>1.7</v>
      </c>
      <c r="AF103" s="1">
        <f t="shared" si="161"/>
        <v>6.11170953354465</v>
      </c>
      <c r="AG103" s="1">
        <f t="shared" si="162"/>
        <v>0.003152837837337552</v>
      </c>
      <c r="AH103" s="1">
        <f t="shared" si="163"/>
        <v>6.11170953354465</v>
      </c>
      <c r="AI103" s="1">
        <f t="shared" si="164"/>
        <v>0.003152837837337552</v>
      </c>
      <c r="AJ103" s="1">
        <f t="shared" si="165"/>
        <v>5.638503725323065</v>
      </c>
      <c r="AK103" s="1">
        <f t="shared" si="166"/>
        <v>-0.003370747603334001</v>
      </c>
      <c r="AL103">
        <f t="shared" si="167"/>
        <v>6.1930417818327355</v>
      </c>
      <c r="AM103">
        <f t="shared" si="168"/>
        <v>0.004274079084953142</v>
      </c>
      <c r="AN103" s="1">
        <f t="shared" si="169"/>
        <v>6.747579838342408</v>
      </c>
      <c r="AO103" s="1">
        <f t="shared" si="170"/>
        <v>0.011918905773240507</v>
      </c>
      <c r="AP103" s="1">
        <f t="shared" si="171"/>
        <v>7.302117894852077</v>
      </c>
      <c r="AQ103" s="1">
        <f t="shared" si="172"/>
        <v>0.01956373246152676</v>
      </c>
      <c r="AR103" s="1">
        <f t="shared" si="173"/>
        <v>7.85665595136175</v>
      </c>
      <c r="AS103" s="1">
        <f t="shared" si="174"/>
        <v>0.027208559149815237</v>
      </c>
      <c r="AU103"/>
      <c r="AW103" s="1">
        <f t="shared" si="184"/>
        <v>0.0005158684031092982</v>
      </c>
      <c r="AX103" s="5">
        <f t="shared" si="175"/>
        <v>1.08078753667277</v>
      </c>
      <c r="AY103" s="6">
        <f t="shared" si="185"/>
        <v>0.0008597806718488304</v>
      </c>
      <c r="AZ103" s="1">
        <f t="shared" si="186"/>
        <v>0.0005158684031092982</v>
      </c>
      <c r="BA103" s="5">
        <f t="shared" si="176"/>
        <v>1.08078753667277</v>
      </c>
      <c r="BB103" s="6">
        <f t="shared" si="187"/>
        <v>0.0008597806718488304</v>
      </c>
      <c r="BC103" s="1">
        <f t="shared" si="188"/>
        <v>-0.0005978088811390951</v>
      </c>
      <c r="BD103" s="5">
        <f t="shared" si="177"/>
        <v>0.9971063772524803</v>
      </c>
      <c r="BE103" s="6">
        <f t="shared" si="189"/>
        <v>-0.0009963481352318253</v>
      </c>
      <c r="BF103" s="1">
        <f t="shared" si="190"/>
        <v>0.000690142136210212</v>
      </c>
      <c r="BG103" s="5">
        <f t="shared" si="178"/>
        <v>1.0951702359481323</v>
      </c>
      <c r="BH103" s="6">
        <f t="shared" si="191"/>
        <v>0.0011502368936836867</v>
      </c>
      <c r="BI103" s="1">
        <f t="shared" si="192"/>
        <v>0.0017663971466499125</v>
      </c>
      <c r="BJ103" s="5">
        <f t="shared" si="179"/>
        <v>1.1932340946437847</v>
      </c>
      <c r="BK103" s="6">
        <f t="shared" si="193"/>
        <v>0.002943995244416521</v>
      </c>
      <c r="BL103" s="1">
        <f t="shared" si="194"/>
        <v>0.002679186058515846</v>
      </c>
      <c r="BM103" s="5">
        <f t="shared" si="180"/>
        <v>1.2912979533394366</v>
      </c>
      <c r="BN103" s="6">
        <f t="shared" si="195"/>
        <v>0.00446531009752641</v>
      </c>
      <c r="BO103" s="1">
        <f t="shared" si="196"/>
        <v>0.003463122137236941</v>
      </c>
      <c r="BP103" s="5">
        <f t="shared" si="181"/>
        <v>1.389361812035089</v>
      </c>
      <c r="BQ103" s="6">
        <f t="shared" si="197"/>
        <v>0.005771870228728235</v>
      </c>
      <c r="BT103" s="5">
        <f aca="true" t="shared" si="200" ref="BT103:BT111">BG29</f>
        <v>-0.10868719790560727</v>
      </c>
      <c r="BU103" s="24"/>
      <c r="BV103" s="24"/>
      <c r="BW103" s="24">
        <f aca="true" t="shared" si="201" ref="BW103:BW111">BH29</f>
        <v>-3.8834079220637084E-05</v>
      </c>
      <c r="BX103" s="24"/>
      <c r="BY103" s="24"/>
      <c r="BZ103" s="24"/>
      <c r="CA103" s="6"/>
      <c r="CB103" s="6"/>
      <c r="CD103" s="5">
        <f t="shared" si="198"/>
        <v>5.638503725323065</v>
      </c>
      <c r="CE103" s="24"/>
      <c r="CF103" s="24">
        <f t="shared" si="199"/>
        <v>-0.003370747603334001</v>
      </c>
      <c r="CG103" s="24"/>
      <c r="CH103" s="24"/>
      <c r="CI103" s="24"/>
      <c r="CJ103" s="24"/>
      <c r="CK103" s="6"/>
      <c r="CL103" s="6"/>
    </row>
    <row r="104" spans="29:90" ht="12">
      <c r="AC104" s="1">
        <v>18</v>
      </c>
      <c r="AD104" s="1">
        <f t="shared" si="159"/>
        <v>2.15</v>
      </c>
      <c r="AE104" s="1">
        <f t="shared" si="160"/>
        <v>1.8</v>
      </c>
      <c r="AF104" s="1">
        <f t="shared" si="161"/>
        <v>6.119810134113687</v>
      </c>
      <c r="AG104" s="1">
        <f t="shared" si="162"/>
        <v>-0.003608003329661491</v>
      </c>
      <c r="AH104" s="1">
        <f t="shared" si="163"/>
        <v>6.119810134113687</v>
      </c>
      <c r="AI104" s="1">
        <f t="shared" si="164"/>
        <v>-0.003608003329661491</v>
      </c>
      <c r="AJ104" s="1">
        <f t="shared" si="165"/>
        <v>5.643293360417187</v>
      </c>
      <c r="AK104" s="1">
        <f t="shared" si="166"/>
        <v>-0.008006233044687061</v>
      </c>
      <c r="AL104">
        <f t="shared" si="167"/>
        <v>6.201711454592773</v>
      </c>
      <c r="AM104">
        <f t="shared" si="168"/>
        <v>-0.0028520575973909335</v>
      </c>
      <c r="AN104" s="1">
        <f t="shared" si="169"/>
        <v>6.760129548768358</v>
      </c>
      <c r="AO104" s="1">
        <f t="shared" si="170"/>
        <v>0.002302117849904306</v>
      </c>
      <c r="AP104" s="1">
        <f t="shared" si="171"/>
        <v>7.318547642943942</v>
      </c>
      <c r="AQ104" s="1">
        <f t="shared" si="172"/>
        <v>0.0074562932971997675</v>
      </c>
      <c r="AR104" s="1">
        <f t="shared" si="173"/>
        <v>7.876965737119529</v>
      </c>
      <c r="AS104" s="1">
        <f t="shared" si="174"/>
        <v>0.012610468744495673</v>
      </c>
      <c r="AU104"/>
      <c r="AW104" s="1">
        <f t="shared" si="184"/>
        <v>-0.0005895613181770757</v>
      </c>
      <c r="AX104" s="5">
        <f t="shared" si="175"/>
        <v>1.08222003736452</v>
      </c>
      <c r="AY104" s="6">
        <f t="shared" si="185"/>
        <v>-0.0009826021969617928</v>
      </c>
      <c r="AZ104" s="1">
        <f t="shared" si="186"/>
        <v>-0.0005895613181770757</v>
      </c>
      <c r="BA104" s="5">
        <f t="shared" si="176"/>
        <v>1.08222003736452</v>
      </c>
      <c r="BB104" s="6">
        <f t="shared" si="187"/>
        <v>-0.0009826021969617928</v>
      </c>
      <c r="BC104" s="1">
        <f t="shared" si="188"/>
        <v>-0.0014187164361937744</v>
      </c>
      <c r="BD104" s="5">
        <f t="shared" si="177"/>
        <v>0.9979533706978535</v>
      </c>
      <c r="BE104" s="6">
        <f t="shared" si="189"/>
        <v>-0.0023645273936562907</v>
      </c>
      <c r="BF104" s="1">
        <f t="shared" si="190"/>
        <v>-0.0004598823434906502</v>
      </c>
      <c r="BG104" s="5">
        <f t="shared" si="178"/>
        <v>1.0967033706978535</v>
      </c>
      <c r="BH104" s="6">
        <f t="shared" si="191"/>
        <v>-0.0007664705724844171</v>
      </c>
      <c r="BI104" s="1">
        <f t="shared" si="192"/>
        <v>0.000340543451615322</v>
      </c>
      <c r="BJ104" s="5">
        <f t="shared" si="179"/>
        <v>1.1954533706978534</v>
      </c>
      <c r="BK104" s="6">
        <f t="shared" si="193"/>
        <v>0.00056757241935887</v>
      </c>
      <c r="BL104" s="1">
        <f t="shared" si="194"/>
        <v>0.001018821446682612</v>
      </c>
      <c r="BM104" s="5">
        <f t="shared" si="180"/>
        <v>1.2942033706978533</v>
      </c>
      <c r="BN104" s="6">
        <f t="shared" si="195"/>
        <v>0.00169803574447102</v>
      </c>
      <c r="BO104" s="1">
        <f t="shared" si="196"/>
        <v>0.001600929744440796</v>
      </c>
      <c r="BP104" s="5">
        <f t="shared" si="181"/>
        <v>1.3929533706978534</v>
      </c>
      <c r="BQ104" s="6">
        <f t="shared" si="197"/>
        <v>0.0026682162407346602</v>
      </c>
      <c r="BT104" s="5">
        <f t="shared" si="200"/>
        <v>-0.10864919310315908</v>
      </c>
      <c r="BU104" s="24"/>
      <c r="BV104" s="24"/>
      <c r="BW104" s="24">
        <f t="shared" si="201"/>
        <v>-0.000213156414066037</v>
      </c>
      <c r="BX104" s="24"/>
      <c r="BY104" s="24"/>
      <c r="BZ104" s="24"/>
      <c r="CA104" s="6"/>
      <c r="CB104" s="6"/>
      <c r="CD104" s="5">
        <f t="shared" si="198"/>
        <v>5.643293360417187</v>
      </c>
      <c r="CE104" s="24"/>
      <c r="CF104" s="24">
        <f t="shared" si="199"/>
        <v>-0.008006233044687061</v>
      </c>
      <c r="CG104" s="24"/>
      <c r="CH104" s="24"/>
      <c r="CI104" s="24"/>
      <c r="CJ104" s="24"/>
      <c r="CK104" s="6"/>
      <c r="CL104" s="6"/>
    </row>
    <row r="105" spans="29:90" ht="12">
      <c r="AC105" s="1">
        <v>19</v>
      </c>
      <c r="AD105" s="1">
        <f t="shared" si="159"/>
        <v>2.075</v>
      </c>
      <c r="AE105" s="1">
        <f t="shared" si="160"/>
        <v>1.9</v>
      </c>
      <c r="AF105" s="1">
        <f t="shared" si="161"/>
        <v>6.096585099028994</v>
      </c>
      <c r="AG105" s="1">
        <f t="shared" si="162"/>
        <v>-0.014217515154482108</v>
      </c>
      <c r="AH105" s="1">
        <f t="shared" si="163"/>
        <v>6.096585099028994</v>
      </c>
      <c r="AI105" s="1">
        <f t="shared" si="164"/>
        <v>-0.014217515154482108</v>
      </c>
      <c r="AJ105" s="1">
        <f t="shared" si="165"/>
        <v>5.617052396385049</v>
      </c>
      <c r="AK105" s="1">
        <f t="shared" si="166"/>
        <v>-0.016416630011994338</v>
      </c>
      <c r="AL105">
        <f t="shared" si="167"/>
        <v>6.179004782295923</v>
      </c>
      <c r="AM105">
        <f t="shared" si="168"/>
        <v>-0.013839542288346607</v>
      </c>
      <c r="AN105" s="1">
        <f t="shared" si="169"/>
        <v>6.740957168206797</v>
      </c>
      <c r="AO105" s="1">
        <f t="shared" si="170"/>
        <v>-0.011262454564699098</v>
      </c>
      <c r="AP105" s="1">
        <f t="shared" si="171"/>
        <v>7.302909554117672</v>
      </c>
      <c r="AQ105" s="1">
        <f t="shared" si="172"/>
        <v>-0.008685366841051145</v>
      </c>
      <c r="AR105" s="1">
        <f t="shared" si="173"/>
        <v>7.864861940028546</v>
      </c>
      <c r="AS105" s="1">
        <f t="shared" si="174"/>
        <v>-0.0061082791174031925</v>
      </c>
      <c r="AU105"/>
      <c r="AW105" s="1">
        <f>excen(AF105,AG105,B)</f>
        <v>-0.002332045714697977</v>
      </c>
      <c r="AX105" s="5">
        <f t="shared" si="175"/>
        <v>1.0781129494342852</v>
      </c>
      <c r="AY105" s="6">
        <f>AW105/B$5</f>
        <v>-0.003886742857829962</v>
      </c>
      <c r="AZ105" s="1">
        <f>excen(AH105,AI105,B)</f>
        <v>-0.002332045714697977</v>
      </c>
      <c r="BA105" s="5">
        <f t="shared" si="176"/>
        <v>1.0781129494342852</v>
      </c>
      <c r="BB105" s="6">
        <f>AZ105/$B$5</f>
        <v>-0.003886742857829962</v>
      </c>
      <c r="BC105" s="1">
        <f>excen(AJ105,AK105,B)</f>
        <v>-0.0029226414235622123</v>
      </c>
      <c r="BD105" s="5">
        <f t="shared" si="177"/>
        <v>0.9933129494342854</v>
      </c>
      <c r="BE105" s="6">
        <f>BC105/$B$5</f>
        <v>-0.004871069039270354</v>
      </c>
      <c r="BF105" s="1">
        <f>excen(AL105,AM105,B)</f>
        <v>-0.002239768826203153</v>
      </c>
      <c r="BG105" s="5">
        <f t="shared" si="178"/>
        <v>1.0926879494342854</v>
      </c>
      <c r="BH105" s="6">
        <f>BF105/$B$5</f>
        <v>-0.0037329480436719214</v>
      </c>
      <c r="BI105" s="1">
        <f>excen(AN105,AO105,B)</f>
        <v>-0.0016707500557662039</v>
      </c>
      <c r="BJ105" s="5">
        <f t="shared" si="179"/>
        <v>1.1920629494342851</v>
      </c>
      <c r="BK105" s="6">
        <f>BI105/$B$5</f>
        <v>-0.0027845834262770065</v>
      </c>
      <c r="BL105" s="1">
        <f>excen(AP105,AQ105,B)</f>
        <v>-0.0011893022605153295</v>
      </c>
      <c r="BM105" s="5">
        <f t="shared" si="180"/>
        <v>1.2914379494342854</v>
      </c>
      <c r="BN105" s="6">
        <f>BL105/$B$5</f>
        <v>-0.001982170434192216</v>
      </c>
      <c r="BO105" s="1">
        <f>excen(AR105,AS105,B)</f>
        <v>-0.000776654334682577</v>
      </c>
      <c r="BP105" s="5">
        <f t="shared" si="181"/>
        <v>1.3908129494342854</v>
      </c>
      <c r="BQ105" s="6">
        <f>BO105/$B$5</f>
        <v>-0.0012944238911376284</v>
      </c>
      <c r="BT105" s="5">
        <f t="shared" si="200"/>
        <v>-0.10857136744704685</v>
      </c>
      <c r="BU105" s="24"/>
      <c r="BV105" s="24"/>
      <c r="BW105" s="24">
        <f t="shared" si="201"/>
        <v>-0.0005697559492366416</v>
      </c>
      <c r="BX105" s="24"/>
      <c r="BY105" s="24"/>
      <c r="BZ105" s="24"/>
      <c r="CA105" s="6"/>
      <c r="CB105" s="6"/>
      <c r="CD105" s="5">
        <f t="shared" si="198"/>
        <v>5.617052396385049</v>
      </c>
      <c r="CE105" s="24"/>
      <c r="CF105" s="24">
        <f t="shared" si="199"/>
        <v>-0.016416630011994338</v>
      </c>
      <c r="CG105" s="24"/>
      <c r="CH105" s="24"/>
      <c r="CI105" s="24"/>
      <c r="CJ105" s="24"/>
      <c r="CK105" s="6"/>
      <c r="CL105" s="6"/>
    </row>
    <row r="106" spans="29:90" ht="12">
      <c r="AC106" s="1">
        <v>20</v>
      </c>
      <c r="AD106" s="1">
        <f t="shared" si="159"/>
        <v>2</v>
      </c>
      <c r="AE106" s="1">
        <f t="shared" si="160"/>
        <v>2</v>
      </c>
      <c r="AF106" s="1">
        <f t="shared" si="161"/>
        <v>6.135075271685992</v>
      </c>
      <c r="AG106" s="1">
        <f t="shared" si="162"/>
        <v>2.220446049250313E-16</v>
      </c>
      <c r="AH106" s="1">
        <f t="shared" si="163"/>
        <v>6.135075271685992</v>
      </c>
      <c r="AI106" s="1">
        <f t="shared" si="164"/>
        <v>2.220446049250313E-16</v>
      </c>
      <c r="AJ106" s="1">
        <f t="shared" si="165"/>
        <v>5.6525266400946</v>
      </c>
      <c r="AK106" s="1">
        <f t="shared" si="166"/>
        <v>4.440892098500626E-16</v>
      </c>
      <c r="AL106">
        <f t="shared" si="167"/>
        <v>6.218013317740765</v>
      </c>
      <c r="AM106">
        <f t="shared" si="168"/>
        <v>1.1102230246251565E-15</v>
      </c>
      <c r="AN106" s="1">
        <f t="shared" si="169"/>
        <v>6.783499995386925</v>
      </c>
      <c r="AO106" s="1">
        <f t="shared" si="170"/>
        <v>0</v>
      </c>
      <c r="AP106" s="1">
        <f t="shared" si="171"/>
        <v>7.34898667303309</v>
      </c>
      <c r="AQ106" s="1">
        <f t="shared" si="172"/>
        <v>4.440892098500626E-16</v>
      </c>
      <c r="AR106" s="1">
        <f t="shared" si="173"/>
        <v>7.914473350679249</v>
      </c>
      <c r="AS106" s="1">
        <f t="shared" si="174"/>
        <v>4.440892098500626E-16</v>
      </c>
      <c r="AU106"/>
      <c r="AW106" s="1">
        <f>excen(AF106,AG106,B)</f>
        <v>3.619264558167528E-17</v>
      </c>
      <c r="AX106" s="5">
        <f t="shared" si="175"/>
        <v>1.0849195063663095</v>
      </c>
      <c r="AY106" s="8">
        <f>AW106/B$5</f>
        <v>6.03210759694588E-17</v>
      </c>
      <c r="AZ106" s="1">
        <f>excen(AH106,AI106,B)</f>
        <v>3.619264558167528E-17</v>
      </c>
      <c r="BA106" s="5">
        <f t="shared" si="176"/>
        <v>1.0849195063663095</v>
      </c>
      <c r="BB106" s="6">
        <f>AZ106/$B$5</f>
        <v>6.03210759694588E-17</v>
      </c>
      <c r="BC106" s="1">
        <f>excen(AJ106,AK106,B)</f>
        <v>7.85647265596311E-17</v>
      </c>
      <c r="BD106" s="5">
        <f t="shared" si="177"/>
        <v>0.9995861730329761</v>
      </c>
      <c r="BE106" s="6">
        <f>BC106/$B$5</f>
        <v>1.309412109327185E-16</v>
      </c>
      <c r="BF106" s="1">
        <f>excen(AL106,AM106,B)</f>
        <v>1.7854947680114357E-16</v>
      </c>
      <c r="BG106" s="5">
        <f t="shared" si="178"/>
        <v>1.0995861730329766</v>
      </c>
      <c r="BH106" s="6">
        <f>BF106/$B$5</f>
        <v>2.975824613352393E-16</v>
      </c>
      <c r="BI106" s="1">
        <f>excen(AN106,AO106,B)</f>
        <v>0</v>
      </c>
      <c r="BJ106" s="5">
        <f t="shared" si="179"/>
        <v>1.199586173032976</v>
      </c>
      <c r="BK106" s="6">
        <f>BI106/$B$5</f>
        <v>0</v>
      </c>
      <c r="BL106" s="1">
        <f>excen(AP106,AQ106,B)</f>
        <v>6.042863181119052E-17</v>
      </c>
      <c r="BM106" s="5">
        <f t="shared" si="180"/>
        <v>1.2995861730329763</v>
      </c>
      <c r="BN106" s="6">
        <f>BL106/$B$5</f>
        <v>1.0071438635198421E-16</v>
      </c>
      <c r="BO106" s="1">
        <f>excen(AR106,AS106,B)</f>
        <v>5.61110247230726E-17</v>
      </c>
      <c r="BP106" s="5">
        <f t="shared" si="181"/>
        <v>1.3995861730329757</v>
      </c>
      <c r="BQ106" s="6">
        <f>BO106/$B$5</f>
        <v>9.351837453845433E-17</v>
      </c>
      <c r="BT106" s="5">
        <f t="shared" si="200"/>
        <v>-0.10844815705556965</v>
      </c>
      <c r="BU106" s="24"/>
      <c r="BV106" s="24"/>
      <c r="BW106" s="24">
        <f t="shared" si="201"/>
        <v>-0.0011341100641270585</v>
      </c>
      <c r="BX106" s="24"/>
      <c r="BY106" s="24"/>
      <c r="BZ106" s="24"/>
      <c r="CA106" s="6"/>
      <c r="CB106" s="6"/>
      <c r="CD106" s="5">
        <f>AJ106</f>
        <v>5.6525266400946</v>
      </c>
      <c r="CE106" s="24"/>
      <c r="CF106" s="24">
        <f>AK106</f>
        <v>4.440892098500626E-16</v>
      </c>
      <c r="CG106" s="24"/>
      <c r="CH106" s="24"/>
      <c r="CI106" s="24"/>
      <c r="CJ106" s="24"/>
      <c r="CK106" s="6"/>
      <c r="CL106" s="6"/>
    </row>
    <row r="107" spans="72:90" ht="12">
      <c r="BT107" s="5">
        <f t="shared" si="200"/>
        <v>-0.1082765609415684</v>
      </c>
      <c r="BU107" s="24"/>
      <c r="BV107" s="24"/>
      <c r="BW107" s="24">
        <f t="shared" si="201"/>
        <v>-0.0019204398908861007</v>
      </c>
      <c r="BX107" s="24"/>
      <c r="BY107" s="24"/>
      <c r="BZ107" s="24"/>
      <c r="CA107" s="6"/>
      <c r="CB107" s="6"/>
      <c r="CD107" s="5"/>
      <c r="CE107" s="24"/>
      <c r="CF107" s="24"/>
      <c r="CG107" s="24"/>
      <c r="CH107" s="24"/>
      <c r="CI107" s="24"/>
      <c r="CJ107" s="24"/>
      <c r="CK107" s="6"/>
      <c r="CL107" s="6"/>
    </row>
    <row r="108" spans="72:90" ht="12">
      <c r="BT108" s="5">
        <f t="shared" si="200"/>
        <v>-0.10805536643946906</v>
      </c>
      <c r="BU108" s="24"/>
      <c r="BV108" s="24"/>
      <c r="BW108" s="24">
        <f t="shared" si="201"/>
        <v>-0.0029353546787389316</v>
      </c>
      <c r="BX108" s="24"/>
      <c r="BY108" s="24"/>
      <c r="BZ108" s="24"/>
      <c r="CA108" s="6"/>
      <c r="CB108" s="6"/>
      <c r="CD108" s="5">
        <f>AL27</f>
        <v>-0.6146594322240898</v>
      </c>
      <c r="CE108" s="24"/>
      <c r="CF108" s="24"/>
      <c r="CG108" s="24">
        <f>AM27</f>
        <v>2.7755575615628914E-17</v>
      </c>
      <c r="CH108" s="24"/>
      <c r="CI108" s="24"/>
      <c r="CJ108" s="24"/>
      <c r="CK108" s="6"/>
      <c r="CL108" s="6"/>
    </row>
    <row r="109" spans="72:90" ht="12">
      <c r="BT109" s="5">
        <f t="shared" si="200"/>
        <v>-0.10778473947063258</v>
      </c>
      <c r="BU109" s="24"/>
      <c r="BV109" s="24"/>
      <c r="BW109" s="24">
        <f t="shared" si="201"/>
        <v>-0.004179735037236236</v>
      </c>
      <c r="BX109" s="24"/>
      <c r="BY109" s="24"/>
      <c r="BZ109" s="24"/>
      <c r="CA109" s="6"/>
      <c r="CB109" s="6"/>
      <c r="CD109" s="5">
        <f aca="true" t="shared" si="202" ref="CD109:CD140">AL29</f>
        <v>-0.6146116244631283</v>
      </c>
      <c r="CE109" s="24"/>
      <c r="CF109" s="24"/>
      <c r="CG109" s="24">
        <f aca="true" t="shared" si="203" ref="CG109:CG140">AM29</f>
        <v>1.4320725908595344E-05</v>
      </c>
      <c r="CH109" s="24"/>
      <c r="CI109" s="24"/>
      <c r="CJ109" s="24"/>
      <c r="CK109" s="6"/>
      <c r="CL109" s="6"/>
    </row>
    <row r="110" spans="72:90" ht="12">
      <c r="BT110" s="5">
        <f t="shared" si="200"/>
        <v>-0.10746596960151497</v>
      </c>
      <c r="BU110" s="24"/>
      <c r="BV110" s="24"/>
      <c r="BW110" s="24">
        <f t="shared" si="201"/>
        <v>-0.005649838828651073</v>
      </c>
      <c r="BX110" s="24"/>
      <c r="BY110" s="24"/>
      <c r="BZ110" s="24"/>
      <c r="CA110" s="6"/>
      <c r="CB110" s="6"/>
      <c r="CD110" s="5">
        <f t="shared" si="202"/>
        <v>-0.6143967123684181</v>
      </c>
      <c r="CE110" s="24"/>
      <c r="CF110" s="24"/>
      <c r="CG110" s="24">
        <f t="shared" si="203"/>
        <v>7.857756001344862E-05</v>
      </c>
      <c r="CH110" s="24"/>
      <c r="CI110" s="24"/>
      <c r="CJ110" s="24"/>
      <c r="CK110" s="6"/>
      <c r="CL110" s="6"/>
    </row>
    <row r="111" spans="72:90" ht="12">
      <c r="BT111" s="5">
        <f t="shared" si="200"/>
        <v>-0.10710129535467448</v>
      </c>
      <c r="BU111" s="24"/>
      <c r="BV111" s="24"/>
      <c r="BW111" s="24">
        <f t="shared" si="201"/>
        <v>-0.007337985501383577</v>
      </c>
      <c r="BX111" s="24"/>
      <c r="BY111" s="24"/>
      <c r="BZ111" s="24"/>
      <c r="CA111" s="6"/>
      <c r="CB111" s="6"/>
      <c r="CD111" s="5">
        <f t="shared" si="202"/>
        <v>-0.6139566186513127</v>
      </c>
      <c r="CE111" s="24"/>
      <c r="CF111" s="24"/>
      <c r="CG111" s="24">
        <f t="shared" si="203"/>
        <v>0.00020988326162987847</v>
      </c>
      <c r="CH111" s="24"/>
      <c r="CI111" s="24"/>
      <c r="CJ111" s="24"/>
      <c r="CK111" s="6"/>
      <c r="CL111" s="6"/>
    </row>
    <row r="112" spans="72:90" ht="12">
      <c r="BT112" s="5">
        <f aca="true" t="shared" si="204" ref="BT112:BT121">BG48</f>
        <v>-0.10099293724039946</v>
      </c>
      <c r="BU112" s="24"/>
      <c r="BV112" s="24"/>
      <c r="BW112" s="24">
        <f aca="true" t="shared" si="205" ref="BW112:BW121">BH48</f>
        <v>-0.03683429512473169</v>
      </c>
      <c r="BX112" s="24"/>
      <c r="BY112" s="24"/>
      <c r="BZ112" s="24"/>
      <c r="CA112" s="6"/>
      <c r="CB112" s="6"/>
      <c r="CD112" s="5">
        <f t="shared" si="202"/>
        <v>-0.6132598803020335</v>
      </c>
      <c r="CE112" s="24"/>
      <c r="CF112" s="24"/>
      <c r="CG112" s="24">
        <f t="shared" si="203"/>
        <v>0.0004173025213055348</v>
      </c>
      <c r="CH112" s="24"/>
      <c r="CI112" s="24"/>
      <c r="CJ112" s="24"/>
      <c r="CK112" s="6"/>
      <c r="CL112" s="6"/>
    </row>
    <row r="113" spans="72:90" ht="12">
      <c r="BT113" s="5">
        <f t="shared" si="204"/>
        <v>-0.10099293724039946</v>
      </c>
      <c r="BU113" s="24"/>
      <c r="BV113" s="24"/>
      <c r="BW113" s="24">
        <f t="shared" si="205"/>
        <v>-0.03683429512473169</v>
      </c>
      <c r="BX113" s="24"/>
      <c r="BY113" s="24"/>
      <c r="BZ113" s="24"/>
      <c r="CA113" s="6"/>
      <c r="CB113" s="6"/>
      <c r="CD113" s="5">
        <f t="shared" si="202"/>
        <v>-0.6122895271379979</v>
      </c>
      <c r="CE113" s="24"/>
      <c r="CF113" s="24"/>
      <c r="CG113" s="24">
        <f t="shared" si="203"/>
        <v>0.0007055191396125593</v>
      </c>
      <c r="CH113" s="24"/>
      <c r="CI113" s="24"/>
      <c r="CJ113" s="24"/>
      <c r="CK113" s="6"/>
      <c r="CL113" s="6"/>
    </row>
    <row r="114" spans="72:90" ht="12">
      <c r="BT114" s="5">
        <f t="shared" si="204"/>
        <v>-0.10060760577879287</v>
      </c>
      <c r="BU114" s="24"/>
      <c r="BV114" s="24"/>
      <c r="BW114" s="24">
        <f t="shared" si="205"/>
        <v>-0.038779548787077824</v>
      </c>
      <c r="BX114" s="24"/>
      <c r="BY114" s="24"/>
      <c r="BZ114" s="24"/>
      <c r="CA114" s="6"/>
      <c r="CB114" s="6"/>
      <c r="CD114" s="5">
        <f t="shared" si="202"/>
        <v>-0.6110387016969403</v>
      </c>
      <c r="CE114" s="24"/>
      <c r="CF114" s="24"/>
      <c r="CG114" s="24">
        <f t="shared" si="203"/>
        <v>0.0010761691871500056</v>
      </c>
      <c r="CH114" s="24"/>
      <c r="CI114" s="24"/>
      <c r="CJ114" s="24"/>
      <c r="CK114" s="6"/>
      <c r="CL114" s="6"/>
    </row>
    <row r="115" spans="72:90" ht="12">
      <c r="BT115" s="5">
        <f t="shared" si="204"/>
        <v>-0.10018904255497357</v>
      </c>
      <c r="BU115" s="24"/>
      <c r="BV115" s="24"/>
      <c r="BW115" s="24">
        <f t="shared" si="205"/>
        <v>-0.04090542648180186</v>
      </c>
      <c r="BX115" s="24"/>
      <c r="BY115" s="24"/>
      <c r="BZ115" s="24"/>
      <c r="CA115" s="6"/>
      <c r="CB115" s="6"/>
      <c r="CD115" s="5">
        <f t="shared" si="202"/>
        <v>-0.6095083422420524</v>
      </c>
      <c r="CE115" s="24"/>
      <c r="CF115" s="24"/>
      <c r="CG115" s="24">
        <f t="shared" si="203"/>
        <v>0.0015285500241341288</v>
      </c>
      <c r="CH115" s="24"/>
      <c r="CI115" s="24"/>
      <c r="CJ115" s="24"/>
      <c r="CK115" s="6"/>
      <c r="CL115" s="6"/>
    </row>
    <row r="116" spans="72:90" ht="12">
      <c r="BT116" s="5">
        <f t="shared" si="204"/>
        <v>-0.0997330923792147</v>
      </c>
      <c r="BU116" s="24"/>
      <c r="BV116" s="24"/>
      <c r="BW116" s="24">
        <f t="shared" si="205"/>
        <v>-0.04323670505943019</v>
      </c>
      <c r="BX116" s="24"/>
      <c r="BY116" s="24"/>
      <c r="BZ116" s="24"/>
      <c r="CA116" s="6"/>
      <c r="CB116" s="6"/>
      <c r="CD116" s="5">
        <f t="shared" si="202"/>
        <v>-0.6077057410998422</v>
      </c>
      <c r="CE116" s="24"/>
      <c r="CF116" s="24"/>
      <c r="CG116" s="24">
        <f t="shared" si="203"/>
        <v>0.0020600636954760387</v>
      </c>
      <c r="CH116" s="24"/>
      <c r="CI116" s="24"/>
      <c r="CJ116" s="24"/>
      <c r="CK116" s="6"/>
      <c r="CL116" s="6"/>
    </row>
    <row r="117" spans="72:90" ht="12">
      <c r="BT117" s="5">
        <f t="shared" si="204"/>
        <v>-0.09923490741611224</v>
      </c>
      <c r="BU117" s="24"/>
      <c r="BV117" s="24"/>
      <c r="BW117" s="24">
        <f t="shared" si="205"/>
        <v>-0.04580277645160447</v>
      </c>
      <c r="BX117" s="24"/>
      <c r="BY117" s="24"/>
      <c r="BZ117" s="24"/>
      <c r="CA117" s="6"/>
      <c r="CB117" s="6"/>
      <c r="CD117" s="5">
        <f t="shared" si="202"/>
        <v>-0.6056435568171528</v>
      </c>
      <c r="CE117" s="24"/>
      <c r="CF117" s="24"/>
      <c r="CG117" s="24">
        <f t="shared" si="203"/>
        <v>0.0026665221833583885</v>
      </c>
      <c r="CH117" s="24"/>
      <c r="CI117" s="24"/>
      <c r="CJ117" s="24"/>
      <c r="CK117" s="6"/>
      <c r="CL117" s="6"/>
    </row>
    <row r="118" spans="72:90" ht="12">
      <c r="BT118" s="5">
        <f t="shared" si="204"/>
        <v>-0.0986888006606875</v>
      </c>
      <c r="BU118" s="24"/>
      <c r="BV118" s="24"/>
      <c r="BW118" s="24">
        <f t="shared" si="205"/>
        <v>-0.04863875867738153</v>
      </c>
      <c r="BX118" s="24"/>
      <c r="BY118" s="24"/>
      <c r="BZ118" s="24"/>
      <c r="CA118" s="6"/>
      <c r="CB118" s="6"/>
      <c r="CD118" s="5">
        <f t="shared" si="202"/>
        <v>-0.6033390920231411</v>
      </c>
      <c r="CE118" s="24"/>
      <c r="CF118" s="24"/>
      <c r="CG118" s="24">
        <f t="shared" si="203"/>
        <v>0.003342371521127735</v>
      </c>
      <c r="CH118" s="24"/>
      <c r="CI118" s="24"/>
      <c r="CJ118" s="24"/>
      <c r="CK118" s="6"/>
      <c r="CL118" s="6"/>
    </row>
    <row r="119" spans="72:90" ht="12">
      <c r="BT119" s="5">
        <f t="shared" si="204"/>
        <v>-0.09808806132392049</v>
      </c>
      <c r="BU119" s="24"/>
      <c r="BV119" s="24"/>
      <c r="BW119" s="24">
        <f t="shared" si="205"/>
        <v>-0.05178694160001914</v>
      </c>
      <c r="BX119" s="24"/>
      <c r="BY119" s="24"/>
      <c r="BZ119" s="24"/>
      <c r="CA119" s="6"/>
      <c r="CB119" s="6"/>
      <c r="CD119" s="5">
        <f t="shared" si="202"/>
        <v>-0.6008137403605383</v>
      </c>
      <c r="CE119" s="24"/>
      <c r="CF119" s="24"/>
      <c r="CG119" s="24">
        <f t="shared" si="203"/>
        <v>0.00408086410911912</v>
      </c>
      <c r="CH119" s="24"/>
      <c r="CI119" s="24"/>
      <c r="CJ119" s="24"/>
      <c r="CK119" s="6"/>
      <c r="CL119" s="6"/>
    </row>
    <row r="120" spans="72:90" ht="12">
      <c r="BT120" s="5">
        <f t="shared" si="204"/>
        <v>-0.09742472022844033</v>
      </c>
      <c r="BU120" s="24"/>
      <c r="BV120" s="24"/>
      <c r="BW120" s="24">
        <f t="shared" si="205"/>
        <v>-0.05529869090833158</v>
      </c>
      <c r="BX120" s="24"/>
      <c r="BY120" s="24"/>
      <c r="BZ120" s="24"/>
      <c r="CA120" s="6"/>
      <c r="CB120" s="6"/>
      <c r="CD120" s="5">
        <f t="shared" si="202"/>
        <v>-0.5980923885511581</v>
      </c>
      <c r="CE120" s="24"/>
      <c r="CF120" s="24"/>
      <c r="CG120" s="24">
        <f t="shared" si="203"/>
        <v>0.004874243610677509</v>
      </c>
      <c r="CH120" s="24"/>
      <c r="CI120" s="24"/>
      <c r="CJ120" s="24"/>
      <c r="CK120" s="6"/>
      <c r="CL120" s="6"/>
    </row>
    <row r="121" spans="72:90" ht="12">
      <c r="BT121" s="5">
        <f t="shared" si="204"/>
        <v>-0.09668924891998859</v>
      </c>
      <c r="BU121" s="24"/>
      <c r="BV121" s="24"/>
      <c r="BW121" s="24">
        <f t="shared" si="205"/>
        <v>-0.05923698867578743</v>
      </c>
      <c r="BX121" s="24"/>
      <c r="BY121" s="24"/>
      <c r="BZ121" s="24"/>
      <c r="CA121" s="6"/>
      <c r="CB121" s="6"/>
      <c r="CD121" s="5">
        <f t="shared" si="202"/>
        <v>-0.595198148683136</v>
      </c>
      <c r="CE121" s="24"/>
      <c r="CF121" s="24"/>
      <c r="CG121" s="24">
        <f t="shared" si="203"/>
        <v>0.005715327186451236</v>
      </c>
      <c r="CH121" s="24"/>
      <c r="CI121" s="24"/>
      <c r="CJ121" s="24"/>
      <c r="CK121" s="6"/>
      <c r="CL121" s="6"/>
    </row>
    <row r="122" spans="72:90" ht="12">
      <c r="BT122" s="5">
        <f>BG68</f>
        <v>-0.057887009608825125</v>
      </c>
      <c r="BU122" s="24"/>
      <c r="BV122" s="24"/>
      <c r="BW122" s="24">
        <f>BH68</f>
        <v>-0.38717168339002955</v>
      </c>
      <c r="BX122" s="24"/>
      <c r="BY122" s="24"/>
      <c r="BZ122" s="24"/>
      <c r="CA122" s="6"/>
      <c r="CB122" s="6"/>
      <c r="CD122" s="5">
        <f t="shared" si="202"/>
        <v>-0.5921469068174239</v>
      </c>
      <c r="CE122" s="24"/>
      <c r="CF122" s="24"/>
      <c r="CG122" s="24">
        <f t="shared" si="203"/>
        <v>0.006599132041159084</v>
      </c>
      <c r="CH122" s="24"/>
      <c r="CI122" s="24"/>
      <c r="CJ122" s="24"/>
      <c r="CK122" s="6"/>
      <c r="CL122" s="6"/>
    </row>
    <row r="123" spans="72:90" ht="12">
      <c r="BT123" s="5">
        <f aca="true" t="shared" si="206" ref="BT123:BT132">BG85</f>
        <v>0.9231777633451893</v>
      </c>
      <c r="BU123" s="24"/>
      <c r="BV123" s="24"/>
      <c r="BW123" s="24">
        <f aca="true" t="shared" si="207" ref="BW123:BW132">BH85</f>
        <v>0.06309759218396056</v>
      </c>
      <c r="BX123" s="24"/>
      <c r="BY123" s="24"/>
      <c r="BZ123" s="24"/>
      <c r="CA123" s="6"/>
      <c r="CB123" s="6"/>
      <c r="CD123" s="5">
        <f t="shared" si="202"/>
        <v>-0.5889507946023002</v>
      </c>
      <c r="CE123" s="24"/>
      <c r="CF123" s="24"/>
      <c r="CG123" s="24">
        <f t="shared" si="203"/>
        <v>0.0075218250355814364</v>
      </c>
      <c r="CH123" s="24"/>
      <c r="CI123" s="24"/>
      <c r="CJ123" s="24"/>
      <c r="CK123" s="6"/>
      <c r="CL123" s="6"/>
    </row>
    <row r="124" spans="72:90" ht="12">
      <c r="BT124" s="5">
        <f t="shared" si="206"/>
        <v>0.9231777633451893</v>
      </c>
      <c r="BU124" s="24"/>
      <c r="BV124" s="24"/>
      <c r="BW124" s="24">
        <f t="shared" si="207"/>
        <v>0.06309759218396056</v>
      </c>
      <c r="BX124" s="24"/>
      <c r="BY124" s="24"/>
      <c r="BZ124" s="24"/>
      <c r="CA124" s="6"/>
      <c r="CB124" s="6"/>
      <c r="CD124" s="5">
        <f t="shared" si="202"/>
        <v>-0.5856197844770513</v>
      </c>
      <c r="CE124" s="24"/>
      <c r="CF124" s="24"/>
      <c r="CG124" s="24">
        <f t="shared" si="203"/>
        <v>0.008480239523578709</v>
      </c>
      <c r="CH124" s="24"/>
      <c r="CI124" s="24"/>
      <c r="CJ124" s="24"/>
      <c r="CK124" s="6"/>
      <c r="CL124" s="6"/>
    </row>
    <row r="125" spans="72:90" ht="12">
      <c r="BT125" s="5">
        <f t="shared" si="206"/>
        <v>0.9393461177186083</v>
      </c>
      <c r="BU125" s="24"/>
      <c r="BV125" s="24"/>
      <c r="BW125" s="24">
        <f t="shared" si="207"/>
        <v>0.056554341838265174</v>
      </c>
      <c r="BX125" s="24"/>
      <c r="BY125" s="24"/>
      <c r="BZ125" s="24"/>
      <c r="CA125" s="6"/>
      <c r="CB125" s="6"/>
      <c r="CD125" s="5">
        <f t="shared" si="202"/>
        <v>-0.5821623809584688</v>
      </c>
      <c r="CE125" s="24"/>
      <c r="CF125" s="24"/>
      <c r="CG125" s="24">
        <f t="shared" si="203"/>
        <v>0.009471665116779687</v>
      </c>
      <c r="CH125" s="24"/>
      <c r="CI125" s="24"/>
      <c r="CJ125" s="24"/>
      <c r="CK125" s="6"/>
      <c r="CL125" s="6"/>
    </row>
    <row r="126" spans="72:90" ht="12">
      <c r="BT126" s="5">
        <f t="shared" si="206"/>
        <v>0.9547986893210757</v>
      </c>
      <c r="BU126" s="24"/>
      <c r="BV126" s="24"/>
      <c r="BW126" s="24">
        <f t="shared" si="207"/>
        <v>0.05050104052478344</v>
      </c>
      <c r="BX126" s="24"/>
      <c r="BY126" s="24"/>
      <c r="BZ126" s="24"/>
      <c r="CA126" s="6"/>
      <c r="CB126" s="6"/>
      <c r="CD126" s="5">
        <f t="shared" si="202"/>
        <v>-0.5785859746843176</v>
      </c>
      <c r="CE126" s="24"/>
      <c r="CF126" s="24"/>
      <c r="CG126" s="24">
        <f t="shared" si="203"/>
        <v>0.01049373924005853</v>
      </c>
      <c r="CH126" s="24"/>
      <c r="CI126" s="24"/>
      <c r="CJ126" s="24"/>
      <c r="CK126" s="6"/>
      <c r="CL126" s="6"/>
    </row>
    <row r="127" spans="72:90" ht="12">
      <c r="BT127" s="5">
        <f t="shared" si="206"/>
        <v>0.969295319132298</v>
      </c>
      <c r="BU127" s="24"/>
      <c r="BV127" s="24"/>
      <c r="BW127" s="24">
        <f t="shared" si="207"/>
        <v>0.04503451389869711</v>
      </c>
      <c r="BX127" s="24"/>
      <c r="BY127" s="24"/>
      <c r="BZ127" s="24"/>
      <c r="CA127" s="6"/>
      <c r="CB127" s="6"/>
      <c r="CD127" s="5">
        <f t="shared" si="202"/>
        <v>-0.5748971072875718</v>
      </c>
      <c r="CE127" s="24"/>
      <c r="CF127" s="24"/>
      <c r="CG127" s="24">
        <f t="shared" si="203"/>
        <v>0.011544366130591538</v>
      </c>
      <c r="CH127" s="24"/>
      <c r="CI127" s="24"/>
      <c r="CJ127" s="24"/>
      <c r="CK127" s="6"/>
      <c r="CL127" s="6"/>
    </row>
    <row r="128" spans="72:90" ht="12">
      <c r="BT128" s="5">
        <f t="shared" si="206"/>
        <v>0.9835282371089893</v>
      </c>
      <c r="BU128" s="24"/>
      <c r="BV128" s="24"/>
      <c r="BW128" s="24">
        <f t="shared" si="207"/>
        <v>0.039732358004645314</v>
      </c>
      <c r="BX128" s="24"/>
      <c r="BY128" s="24"/>
      <c r="BZ128" s="24"/>
      <c r="CA128" s="6"/>
      <c r="CB128" s="6"/>
      <c r="CD128" s="5">
        <f t="shared" si="202"/>
        <v>-0.5711016054580091</v>
      </c>
      <c r="CE128" s="24"/>
      <c r="CF128" s="24"/>
      <c r="CG128" s="24">
        <f t="shared" si="203"/>
        <v>0.012621675048989034</v>
      </c>
      <c r="CH128" s="24"/>
      <c r="CI128" s="24"/>
      <c r="CJ128" s="24"/>
      <c r="CK128" s="6"/>
      <c r="CL128" s="6"/>
    </row>
    <row r="129" spans="72:90" ht="12">
      <c r="BT129" s="5">
        <f t="shared" si="206"/>
        <v>0.9964407998135074</v>
      </c>
      <c r="BU129" s="24"/>
      <c r="BV129" s="24"/>
      <c r="BW129" s="24">
        <f t="shared" si="207"/>
        <v>0.03515122272597097</v>
      </c>
      <c r="BX129" s="24"/>
      <c r="BY129" s="24"/>
      <c r="BZ129" s="24"/>
      <c r="CA129" s="6"/>
      <c r="CB129" s="6"/>
      <c r="CD129" s="5">
        <f t="shared" si="202"/>
        <v>-0.5711016054580091</v>
      </c>
      <c r="CE129" s="24"/>
      <c r="CF129" s="24"/>
      <c r="CG129" s="24">
        <f t="shared" si="203"/>
        <v>0.012621675048989034</v>
      </c>
      <c r="CH129" s="24"/>
      <c r="CI129" s="24"/>
      <c r="CJ129" s="24"/>
      <c r="CK129" s="6"/>
      <c r="CL129" s="6"/>
    </row>
    <row r="130" spans="72:90" ht="12">
      <c r="BT130" s="5">
        <f t="shared" si="206"/>
        <v>1.0090798677646846</v>
      </c>
      <c r="BU130" s="24"/>
      <c r="BV130" s="24"/>
      <c r="BW130" s="24">
        <f t="shared" si="207"/>
        <v>0.030692991268610102</v>
      </c>
      <c r="BX130" s="24"/>
      <c r="BY130" s="24"/>
      <c r="BZ130" s="24"/>
      <c r="CA130" s="6"/>
      <c r="CB130" s="6"/>
      <c r="CD130" s="5">
        <f t="shared" si="202"/>
        <v>-0.5689226073778446</v>
      </c>
      <c r="CE130" s="24"/>
      <c r="CF130" s="24"/>
      <c r="CG130" s="24">
        <f t="shared" si="203"/>
        <v>0.013237537205328387</v>
      </c>
      <c r="CH130" s="24"/>
      <c r="CI130" s="24"/>
      <c r="CJ130" s="24"/>
      <c r="CK130" s="6"/>
      <c r="CL130" s="6"/>
    </row>
    <row r="131" spans="72:90" ht="12">
      <c r="BT131" s="5">
        <f t="shared" si="206"/>
        <v>1.0206525804156705</v>
      </c>
      <c r="BU131" s="24"/>
      <c r="BV131" s="24"/>
      <c r="BW131" s="24">
        <f t="shared" si="207"/>
        <v>0.02675719550163491</v>
      </c>
      <c r="BX131" s="24"/>
      <c r="BY131" s="24"/>
      <c r="BZ131" s="24"/>
      <c r="CA131" s="6"/>
      <c r="CB131" s="6"/>
      <c r="CD131" s="5">
        <f t="shared" si="202"/>
        <v>-0.5665556881096202</v>
      </c>
      <c r="CE131" s="24"/>
      <c r="CF131" s="24"/>
      <c r="CG131" s="24">
        <f t="shared" si="203"/>
        <v>0.013905121228688838</v>
      </c>
      <c r="CH131" s="24"/>
      <c r="CI131" s="24"/>
      <c r="CJ131" s="24"/>
      <c r="CK131" s="6"/>
      <c r="CL131" s="6"/>
    </row>
    <row r="132" spans="72:90" ht="12">
      <c r="BT132" s="5">
        <f t="shared" si="206"/>
        <v>1.0316179871803346</v>
      </c>
      <c r="BU132" s="24"/>
      <c r="BV132" s="24"/>
      <c r="BW132" s="24">
        <f t="shared" si="207"/>
        <v>0.023080184887996943</v>
      </c>
      <c r="BX132" s="24"/>
      <c r="BY132" s="24"/>
      <c r="BZ132" s="24"/>
      <c r="CA132" s="6"/>
      <c r="CB132" s="6"/>
      <c r="CD132" s="5">
        <f t="shared" si="202"/>
        <v>-0.5639773506089996</v>
      </c>
      <c r="CE132" s="24"/>
      <c r="CF132" s="24"/>
      <c r="CG132" s="24">
        <f t="shared" si="203"/>
        <v>0.014630713421088098</v>
      </c>
      <c r="CH132" s="24"/>
      <c r="CI132" s="24"/>
      <c r="CJ132" s="24"/>
      <c r="CK132" s="6"/>
      <c r="CL132" s="6"/>
    </row>
    <row r="133" spans="72:90" ht="12">
      <c r="BT133" s="5">
        <f>BG105</f>
        <v>1.0926879494342854</v>
      </c>
      <c r="BU133" s="24"/>
      <c r="BV133" s="24"/>
      <c r="BW133" s="24">
        <f>BH105</f>
        <v>-0.0037329480436719214</v>
      </c>
      <c r="BX133" s="24"/>
      <c r="BY133" s="24"/>
      <c r="BZ133" s="24"/>
      <c r="CA133" s="6"/>
      <c r="CB133" s="6"/>
      <c r="CD133" s="5">
        <f t="shared" si="202"/>
        <v>-0.5611601810126187</v>
      </c>
      <c r="CE133" s="24"/>
      <c r="CF133" s="24"/>
      <c r="CG133" s="24">
        <f t="shared" si="203"/>
        <v>0.015421616594677723</v>
      </c>
      <c r="CH133" s="24"/>
      <c r="CI133" s="24"/>
      <c r="CJ133" s="24"/>
      <c r="CK133" s="6"/>
      <c r="CL133" s="6"/>
    </row>
    <row r="134" spans="72:90" ht="12">
      <c r="BT134" s="5">
        <f>BG106</f>
        <v>1.0995861730329766</v>
      </c>
      <c r="BU134" s="24"/>
      <c r="BV134" s="24"/>
      <c r="BW134" s="24">
        <f>BH106</f>
        <v>2.975824613352393E-16</v>
      </c>
      <c r="BX134" s="24"/>
      <c r="BY134" s="24"/>
      <c r="BZ134" s="24"/>
      <c r="CA134" s="6"/>
      <c r="CB134" s="6"/>
      <c r="CD134" s="5">
        <f t="shared" si="202"/>
        <v>-0.558072020064966</v>
      </c>
      <c r="CE134" s="24"/>
      <c r="CF134" s="24"/>
      <c r="CG134" s="24">
        <f t="shared" si="203"/>
        <v>0.016286358185123223</v>
      </c>
      <c r="CH134" s="24"/>
      <c r="CI134" s="24"/>
      <c r="CJ134" s="24"/>
      <c r="CK134" s="6"/>
      <c r="CL134" s="6"/>
    </row>
    <row r="135" spans="72:90" ht="12">
      <c r="BT135" s="5"/>
      <c r="BU135" s="24"/>
      <c r="BV135" s="24"/>
      <c r="BW135" s="24"/>
      <c r="BX135" s="24"/>
      <c r="BY135" s="24"/>
      <c r="BZ135" s="24"/>
      <c r="CA135" s="6"/>
      <c r="CB135" s="6"/>
      <c r="CD135" s="5">
        <f t="shared" si="202"/>
        <v>-0.5546749191481687</v>
      </c>
      <c r="CE135" s="24"/>
      <c r="CF135" s="24"/>
      <c r="CG135" s="24">
        <f t="shared" si="203"/>
        <v>0.01723495058695293</v>
      </c>
      <c r="CH135" s="24"/>
      <c r="CI135" s="24"/>
      <c r="CJ135" s="24"/>
      <c r="CK135" s="6"/>
      <c r="CL135" s="6"/>
    </row>
    <row r="136" spans="72:90" ht="12">
      <c r="BT136" s="5">
        <f>BJ27</f>
        <v>-0.21739130434782603</v>
      </c>
      <c r="BU136" s="24"/>
      <c r="BV136" s="24"/>
      <c r="BW136" s="24"/>
      <c r="BX136" s="24">
        <f>BK27</f>
        <v>-7.526003875891039E-17</v>
      </c>
      <c r="BY136" s="24"/>
      <c r="BZ136" s="24"/>
      <c r="CA136" s="6"/>
      <c r="CB136" s="6"/>
      <c r="CD136" s="5">
        <f t="shared" si="202"/>
        <v>-0.5509238136258763</v>
      </c>
      <c r="CE136" s="24"/>
      <c r="CF136" s="24"/>
      <c r="CG136" s="24">
        <f t="shared" si="203"/>
        <v>0.018279219410241965</v>
      </c>
      <c r="CH136" s="24"/>
      <c r="CI136" s="24"/>
      <c r="CJ136" s="24"/>
      <c r="CK136" s="6"/>
      <c r="CL136" s="6"/>
    </row>
    <row r="137" spans="72:90" ht="12">
      <c r="BT137" s="5">
        <f aca="true" t="shared" si="208" ref="BT137:BT145">BJ29</f>
        <v>-0.2173828500795203</v>
      </c>
      <c r="BU137" s="24"/>
      <c r="BV137" s="24"/>
      <c r="BW137" s="24"/>
      <c r="BX137" s="24">
        <f aca="true" t="shared" si="209" ref="BX137:BX145">BK29</f>
        <v>-1.941628445942081E-05</v>
      </c>
      <c r="BY137" s="24"/>
      <c r="BZ137" s="24"/>
      <c r="CA137" s="6"/>
      <c r="CB137" s="6"/>
      <c r="CD137" s="5">
        <f t="shared" si="202"/>
        <v>-0.5467648213586718</v>
      </c>
      <c r="CE137" s="24"/>
      <c r="CF137" s="24"/>
      <c r="CG137" s="24">
        <f t="shared" si="203"/>
        <v>0.019433220918685545</v>
      </c>
      <c r="CH137" s="24"/>
      <c r="CI137" s="24"/>
      <c r="CJ137" s="24"/>
      <c r="CK137" s="6"/>
      <c r="CL137" s="6"/>
    </row>
    <row r="138" spans="72:90" ht="12">
      <c r="BT138" s="5">
        <f t="shared" si="208"/>
        <v>-0.2173448452770721</v>
      </c>
      <c r="BU138" s="24"/>
      <c r="BV138" s="24"/>
      <c r="BW138" s="24"/>
      <c r="BX138" s="24">
        <f t="shared" si="209"/>
        <v>-0.00010655542515174103</v>
      </c>
      <c r="BY138" s="24"/>
      <c r="BZ138" s="24"/>
      <c r="CA138" s="6"/>
      <c r="CB138" s="6"/>
      <c r="CD138" s="5">
        <f t="shared" si="202"/>
        <v>-0.5421330386710437</v>
      </c>
      <c r="CE138" s="24"/>
      <c r="CF138" s="24"/>
      <c r="CG138" s="24">
        <f t="shared" si="203"/>
        <v>0.02071377776111505</v>
      </c>
      <c r="CH138" s="24"/>
      <c r="CI138" s="24"/>
      <c r="CJ138" s="24"/>
      <c r="CK138" s="6"/>
      <c r="CL138" s="6"/>
    </row>
    <row r="139" spans="72:90" ht="12">
      <c r="BT139" s="5">
        <f t="shared" si="208"/>
        <v>-0.21726701962095987</v>
      </c>
      <c r="BU139" s="24"/>
      <c r="BV139" s="24"/>
      <c r="BW139" s="24"/>
      <c r="BX139" s="24">
        <f t="shared" si="209"/>
        <v>-0.000284715013938328</v>
      </c>
      <c r="BY139" s="24"/>
      <c r="BZ139" s="24"/>
      <c r="CA139" s="6"/>
      <c r="CB139" s="6"/>
      <c r="CD139" s="5">
        <f t="shared" si="202"/>
        <v>-0.5369496543929995</v>
      </c>
      <c r="CE139" s="24"/>
      <c r="CF139" s="24"/>
      <c r="CG139" s="24">
        <f t="shared" si="203"/>
        <v>0.022141173339400883</v>
      </c>
      <c r="CH139" s="24"/>
      <c r="CI139" s="24"/>
      <c r="CJ139" s="24"/>
      <c r="CK139" s="6"/>
      <c r="CL139" s="6"/>
    </row>
    <row r="140" spans="72:90" ht="12">
      <c r="BT140" s="5">
        <f t="shared" si="208"/>
        <v>-0.2171438092294827</v>
      </c>
      <c r="BU140" s="24"/>
      <c r="BV140" s="24"/>
      <c r="BW140" s="24"/>
      <c r="BX140" s="24">
        <f t="shared" si="209"/>
        <v>-0.0005664087168276772</v>
      </c>
      <c r="BY140" s="24"/>
      <c r="BZ140" s="24"/>
      <c r="CA140" s="6"/>
      <c r="CB140" s="6"/>
      <c r="CD140" s="5">
        <f t="shared" si="202"/>
        <v>-0.5261951596828901</v>
      </c>
      <c r="CE140" s="24"/>
      <c r="CF140" s="24"/>
      <c r="CG140" s="24">
        <f t="shared" si="203"/>
        <v>0.024970803130246633</v>
      </c>
      <c r="CH140" s="24"/>
      <c r="CI140" s="24"/>
      <c r="CJ140" s="24"/>
      <c r="CK140" s="6"/>
      <c r="CL140" s="6"/>
    </row>
    <row r="141" spans="72:90" ht="12">
      <c r="BT141" s="5">
        <f t="shared" si="208"/>
        <v>-0.21697221311548143</v>
      </c>
      <c r="BU141" s="24"/>
      <c r="BV141" s="24"/>
      <c r="BW141" s="24"/>
      <c r="BX141" s="24">
        <f t="shared" si="209"/>
        <v>-0.0009583652390063545</v>
      </c>
      <c r="BY141" s="24"/>
      <c r="BZ141" s="24"/>
      <c r="CA141" s="6"/>
      <c r="CB141" s="6"/>
      <c r="CD141" s="5">
        <f aca="true" t="shared" si="210" ref="CD141:CD164">AL61</f>
        <v>-0.5065061149856225</v>
      </c>
      <c r="CE141" s="24"/>
      <c r="CF141" s="24"/>
      <c r="CG141" s="24">
        <f aca="true" t="shared" si="211" ref="CG141:CG164">AM61</f>
        <v>0.030043905790212905</v>
      </c>
      <c r="CH141" s="24"/>
      <c r="CI141" s="24"/>
      <c r="CJ141" s="24"/>
      <c r="CK141" s="6"/>
      <c r="CL141" s="6"/>
    </row>
    <row r="142" spans="72:90" ht="12">
      <c r="BT142" s="5">
        <f t="shared" si="208"/>
        <v>-0.21675101861338208</v>
      </c>
      <c r="BU142" s="24"/>
      <c r="BV142" s="24"/>
      <c r="BW142" s="24"/>
      <c r="BX142" s="24">
        <f t="shared" si="209"/>
        <v>-0.0014633417986685045</v>
      </c>
      <c r="BY142" s="24"/>
      <c r="BZ142" s="24"/>
      <c r="CA142" s="6"/>
      <c r="CB142" s="6"/>
      <c r="CD142" s="5">
        <f t="shared" si="210"/>
        <v>-0.485900275702703</v>
      </c>
      <c r="CE142" s="24"/>
      <c r="CF142" s="24"/>
      <c r="CG142" s="24">
        <f t="shared" si="211"/>
        <v>0.0353561540827006</v>
      </c>
      <c r="CH142" s="24"/>
      <c r="CI142" s="24"/>
      <c r="CJ142" s="24"/>
      <c r="CK142" s="6"/>
      <c r="CL142" s="6"/>
    </row>
    <row r="143" spans="72:90" ht="12">
      <c r="BT143" s="5">
        <f t="shared" si="208"/>
        <v>-0.2164803916445456</v>
      </c>
      <c r="BU143" s="24"/>
      <c r="BV143" s="24"/>
      <c r="BW143" s="24"/>
      <c r="BX143" s="24">
        <f t="shared" si="209"/>
        <v>-0.0020810737112140734</v>
      </c>
      <c r="BY143" s="24"/>
      <c r="BZ143" s="24"/>
      <c r="CA143" s="6"/>
      <c r="CB143" s="6"/>
      <c r="CD143" s="5">
        <f t="shared" si="210"/>
        <v>-0.464188901827135</v>
      </c>
      <c r="CE143" s="24"/>
      <c r="CF143" s="24"/>
      <c r="CG143" s="24">
        <f t="shared" si="211"/>
        <v>0.040954366414090615</v>
      </c>
      <c r="CH143" s="24"/>
      <c r="CI143" s="24"/>
      <c r="CJ143" s="24"/>
      <c r="CK143" s="6"/>
      <c r="CL143" s="6"/>
    </row>
    <row r="144" spans="72:90" ht="12">
      <c r="BT144" s="5">
        <f t="shared" si="208"/>
        <v>-0.216161621775428</v>
      </c>
      <c r="BU144" s="24"/>
      <c r="BV144" s="24"/>
      <c r="BW144" s="24"/>
      <c r="BX144" s="24">
        <f t="shared" si="209"/>
        <v>-0.0028088492435723498</v>
      </c>
      <c r="BY144" s="24"/>
      <c r="BZ144" s="24"/>
      <c r="CA144" s="6"/>
      <c r="CB144" s="6"/>
      <c r="CD144" s="5">
        <f t="shared" si="210"/>
        <v>-0.44113019570702927</v>
      </c>
      <c r="CE144" s="24"/>
      <c r="CF144" s="24"/>
      <c r="CG144" s="24">
        <f t="shared" si="211"/>
        <v>0.04689779654443901</v>
      </c>
      <c r="CH144" s="24"/>
      <c r="CI144" s="24"/>
      <c r="CJ144" s="24"/>
      <c r="CK144" s="6"/>
      <c r="CL144" s="6"/>
    </row>
    <row r="145" spans="72:90" ht="12">
      <c r="BT145" s="5">
        <f t="shared" si="208"/>
        <v>-0.21579694752858747</v>
      </c>
      <c r="BU145" s="24"/>
      <c r="BV145" s="24"/>
      <c r="BW145" s="24"/>
      <c r="BX145" s="24">
        <f t="shared" si="209"/>
        <v>-0.0036418853996435965</v>
      </c>
      <c r="BY145" s="24"/>
      <c r="BZ145" s="24"/>
      <c r="CA145" s="6"/>
      <c r="CB145" s="6"/>
      <c r="CD145" s="5">
        <f t="shared" si="210"/>
        <v>-0.4164098668993955</v>
      </c>
      <c r="CE145" s="24"/>
      <c r="CF145" s="24"/>
      <c r="CG145" s="24">
        <f t="shared" si="211"/>
        <v>0.05326240288940168</v>
      </c>
      <c r="CH145" s="24"/>
      <c r="CI145" s="24"/>
      <c r="CJ145" s="24"/>
      <c r="CK145" s="6"/>
      <c r="CL145" s="6"/>
    </row>
    <row r="146" spans="72:90" ht="12">
      <c r="BT146" s="5">
        <f aca="true" t="shared" si="212" ref="BT146:BT155">BJ48</f>
        <v>-0.20968858941431245</v>
      </c>
      <c r="BU146" s="24"/>
      <c r="BV146" s="24"/>
      <c r="BW146" s="24"/>
      <c r="BX146" s="24">
        <f aca="true" t="shared" si="213" ref="BX146:BX155">BK48</f>
        <v>-0.017740610808708604</v>
      </c>
      <c r="BY146" s="24"/>
      <c r="BZ146" s="24"/>
      <c r="CA146" s="6"/>
      <c r="CB146" s="6"/>
      <c r="CD146" s="5">
        <f t="shared" si="210"/>
        <v>-0.3896126882757668</v>
      </c>
      <c r="CE146" s="24"/>
      <c r="CF146" s="24"/>
      <c r="CG146" s="24">
        <f t="shared" si="211"/>
        <v>0.06014695362817701</v>
      </c>
      <c r="CH146" s="24"/>
      <c r="CI146" s="24"/>
      <c r="CJ146" s="24"/>
      <c r="CK146" s="6"/>
      <c r="CL146" s="6"/>
    </row>
    <row r="147" spans="72:90" ht="12">
      <c r="BT147" s="5">
        <f t="shared" si="212"/>
        <v>-0.20968858941431245</v>
      </c>
      <c r="BU147" s="24"/>
      <c r="BV147" s="24"/>
      <c r="BW147" s="24"/>
      <c r="BX147" s="24">
        <f t="shared" si="213"/>
        <v>-0.017740610808708604</v>
      </c>
      <c r="BY147" s="24"/>
      <c r="BZ147" s="24"/>
      <c r="CA147" s="6"/>
      <c r="CB147" s="6"/>
      <c r="CD147" s="5">
        <f t="shared" si="210"/>
        <v>-0.3601798586585718</v>
      </c>
      <c r="CE147" s="24"/>
      <c r="CF147" s="24"/>
      <c r="CG147" s="24">
        <f t="shared" si="211"/>
        <v>0.06768193459600479</v>
      </c>
      <c r="CH147" s="24"/>
      <c r="CI147" s="24"/>
      <c r="CJ147" s="24"/>
      <c r="CK147" s="6"/>
      <c r="CL147" s="6"/>
    </row>
    <row r="148" spans="72:90" ht="12">
      <c r="BT148" s="5">
        <f t="shared" si="212"/>
        <v>-0.20930325795270585</v>
      </c>
      <c r="BU148" s="24"/>
      <c r="BV148" s="24"/>
      <c r="BW148" s="24"/>
      <c r="BX148" s="24">
        <f t="shared" si="213"/>
        <v>-0.018640500844623306</v>
      </c>
      <c r="BY148" s="24"/>
      <c r="BZ148" s="24"/>
      <c r="CA148" s="6"/>
      <c r="CB148" s="6"/>
      <c r="CD148" s="5">
        <f t="shared" si="210"/>
        <v>-0.3273433274256602</v>
      </c>
      <c r="CE148" s="24"/>
      <c r="CF148" s="24"/>
      <c r="CG148" s="24">
        <f t="shared" si="211"/>
        <v>0.07604284027553189</v>
      </c>
      <c r="CH148" s="24"/>
      <c r="CI148" s="24"/>
      <c r="CJ148" s="24"/>
      <c r="CK148" s="6"/>
      <c r="CL148" s="6"/>
    </row>
    <row r="149" spans="72:90" ht="12">
      <c r="BT149" s="5">
        <f t="shared" si="212"/>
        <v>-0.20888469472888657</v>
      </c>
      <c r="BU149" s="24"/>
      <c r="BV149" s="24"/>
      <c r="BW149" s="24"/>
      <c r="BX149" s="24">
        <f t="shared" si="213"/>
        <v>-0.019619797993499655</v>
      </c>
      <c r="BY149" s="24"/>
      <c r="BZ149" s="24"/>
      <c r="CA149" s="6"/>
      <c r="CB149" s="6"/>
      <c r="CD149" s="5">
        <f t="shared" si="210"/>
        <v>-0.2900214309790748</v>
      </c>
      <c r="CE149" s="24"/>
      <c r="CF149" s="24"/>
      <c r="CG149" s="24">
        <f t="shared" si="211"/>
        <v>0.08547050295511807</v>
      </c>
      <c r="CH149" s="24"/>
      <c r="CI149" s="24"/>
      <c r="CJ149" s="24"/>
      <c r="CK149" s="6"/>
      <c r="CL149" s="6"/>
    </row>
    <row r="150" spans="72:90" ht="12">
      <c r="BT150" s="5">
        <f t="shared" si="212"/>
        <v>-0.2084287445531277</v>
      </c>
      <c r="BU150" s="24"/>
      <c r="BV150" s="24"/>
      <c r="BW150" s="24"/>
      <c r="BX150" s="24">
        <f t="shared" si="213"/>
        <v>-0.02068875053251539</v>
      </c>
      <c r="BY150" s="24"/>
      <c r="BZ150" s="24"/>
      <c r="CA150" s="6"/>
      <c r="CB150" s="6"/>
      <c r="CD150" s="5">
        <f t="shared" si="210"/>
        <v>-0.24664695824940494</v>
      </c>
      <c r="CE150" s="24"/>
      <c r="CF150" s="24"/>
      <c r="CG150" s="24">
        <f t="shared" si="211"/>
        <v>0.09630305604267439</v>
      </c>
      <c r="CH150" s="24"/>
      <c r="CI150" s="24"/>
      <c r="CJ150" s="24"/>
      <c r="CK150" s="6"/>
      <c r="CL150" s="6"/>
    </row>
    <row r="151" spans="72:90" ht="12">
      <c r="BT151" s="5">
        <f t="shared" si="212"/>
        <v>-0.20793055959002527</v>
      </c>
      <c r="BU151" s="24"/>
      <c r="BV151" s="24"/>
      <c r="BW151" s="24"/>
      <c r="BX151" s="24">
        <f t="shared" si="213"/>
        <v>-0.021859385602278316</v>
      </c>
      <c r="BY151" s="24"/>
      <c r="BZ151" s="24"/>
      <c r="CA151" s="6"/>
      <c r="CB151" s="6"/>
      <c r="CD151" s="5">
        <f t="shared" si="210"/>
        <v>-0.19487166517708773</v>
      </c>
      <c r="CE151" s="24"/>
      <c r="CF151" s="24"/>
      <c r="CG151" s="24">
        <f t="shared" si="211"/>
        <v>0.10902774224080636</v>
      </c>
      <c r="CH151" s="24"/>
      <c r="CI151" s="24"/>
      <c r="CJ151" s="24"/>
      <c r="CK151" s="6"/>
      <c r="CL151" s="6"/>
    </row>
    <row r="152" spans="72:90" ht="12">
      <c r="BT152" s="5">
        <f t="shared" si="212"/>
        <v>-0.2073844528346005</v>
      </c>
      <c r="BU152" s="24"/>
      <c r="BV152" s="24"/>
      <c r="BW152" s="24"/>
      <c r="BX152" s="24">
        <f t="shared" si="213"/>
        <v>-0.023145904593550877</v>
      </c>
      <c r="BY152" s="24"/>
      <c r="BZ152" s="24"/>
      <c r="CA152" s="6"/>
      <c r="CB152" s="6"/>
      <c r="CD152" s="5">
        <f t="shared" si="210"/>
        <v>-0.13103228859960792</v>
      </c>
      <c r="CE152" s="24"/>
      <c r="CF152" s="24"/>
      <c r="CG152" s="24">
        <f t="shared" si="211"/>
        <v>0.12436770343405351</v>
      </c>
      <c r="CH152" s="24"/>
      <c r="CI152" s="24"/>
      <c r="CJ152" s="24"/>
      <c r="CK152" s="6"/>
      <c r="CL152" s="6"/>
    </row>
    <row r="153" spans="72:90" ht="12">
      <c r="BT153" s="5">
        <f t="shared" si="212"/>
        <v>-0.2067837134978335</v>
      </c>
      <c r="BU153" s="24"/>
      <c r="BV153" s="24"/>
      <c r="BW153" s="24"/>
      <c r="BX153" s="24">
        <f t="shared" si="213"/>
        <v>-0.024565187545556845</v>
      </c>
      <c r="BY153" s="24"/>
      <c r="BZ153" s="24"/>
      <c r="CA153" s="6"/>
      <c r="CB153" s="6"/>
      <c r="CD153" s="5">
        <f t="shared" si="210"/>
        <v>-0.04912511341333656</v>
      </c>
      <c r="CE153" s="24"/>
      <c r="CF153" s="24"/>
      <c r="CG153" s="24">
        <f t="shared" si="211"/>
        <v>0.14343239747369993</v>
      </c>
      <c r="CH153" s="24"/>
      <c r="CI153" s="24"/>
      <c r="CJ153" s="24"/>
      <c r="CK153" s="6"/>
      <c r="CL153" s="6"/>
    </row>
    <row r="154" spans="72:90" ht="12">
      <c r="BT154" s="5">
        <f t="shared" si="212"/>
        <v>-0.2061203724023533</v>
      </c>
      <c r="BU154" s="24"/>
      <c r="BV154" s="24"/>
      <c r="BW154" s="24"/>
      <c r="BX154" s="24">
        <f t="shared" si="213"/>
        <v>-0.02613744302880801</v>
      </c>
      <c r="BY154" s="24"/>
      <c r="BZ154" s="24"/>
      <c r="CA154" s="6"/>
      <c r="CB154" s="6"/>
      <c r="CD154" s="5">
        <f t="shared" si="210"/>
        <v>0.06131659814311102</v>
      </c>
      <c r="CE154" s="24"/>
      <c r="CF154" s="24"/>
      <c r="CG154" s="24">
        <f t="shared" si="211"/>
        <v>0.1679861096515765</v>
      </c>
      <c r="CH154" s="24"/>
      <c r="CI154" s="24"/>
      <c r="CJ154" s="24"/>
      <c r="CK154" s="6"/>
      <c r="CL154" s="6"/>
    </row>
    <row r="155" spans="72:90" ht="12">
      <c r="BT155" s="5">
        <f t="shared" si="212"/>
        <v>-0.2053849010939016</v>
      </c>
      <c r="BU155" s="24"/>
      <c r="BV155" s="24"/>
      <c r="BW155" s="24"/>
      <c r="BX155" s="24">
        <f t="shared" si="213"/>
        <v>-0.027887054563592938</v>
      </c>
      <c r="BY155" s="24"/>
      <c r="BZ155" s="24"/>
      <c r="CA155" s="6"/>
      <c r="CB155" s="6"/>
      <c r="CD155" s="5">
        <f t="shared" si="210"/>
        <v>0.29207772872924725</v>
      </c>
      <c r="CE155" s="24"/>
      <c r="CF155" s="24"/>
      <c r="CG155" s="24">
        <f t="shared" si="211"/>
        <v>0.20993305383348076</v>
      </c>
      <c r="CH155" s="24"/>
      <c r="CI155" s="24"/>
      <c r="CJ155" s="24"/>
      <c r="CK155" s="6"/>
      <c r="CL155" s="6"/>
    </row>
    <row r="156" spans="72:90" ht="12">
      <c r="BT156" s="5">
        <f>BJ68</f>
        <v>-0.1471935716056045</v>
      </c>
      <c r="BU156" s="24"/>
      <c r="BV156" s="24"/>
      <c r="BW156" s="24"/>
      <c r="BX156" s="24">
        <f>BK68</f>
        <v>-0.20714898210478883</v>
      </c>
      <c r="BY156" s="24"/>
      <c r="BZ156" s="24"/>
      <c r="CA156" s="6"/>
      <c r="CB156" s="6"/>
      <c r="CD156" s="5">
        <f t="shared" si="210"/>
        <v>0.6227806498440532</v>
      </c>
      <c r="CE156" s="24"/>
      <c r="CF156" s="24"/>
      <c r="CG156" s="24">
        <f t="shared" si="211"/>
        <v>0.26516880557032024</v>
      </c>
      <c r="CH156" s="24"/>
      <c r="CI156" s="24"/>
      <c r="CJ156" s="24"/>
      <c r="CK156" s="6"/>
      <c r="CL156" s="6"/>
    </row>
    <row r="157" spans="72:90" ht="12">
      <c r="BT157" s="5">
        <f aca="true" t="shared" si="214" ref="BT157:BT166">BJ85</f>
        <v>0.99697003387659</v>
      </c>
      <c r="BU157" s="24"/>
      <c r="BV157" s="24"/>
      <c r="BW157" s="24"/>
      <c r="BX157" s="24">
        <f aca="true" t="shared" si="215" ref="BX157:BX166">BK85</f>
        <v>0.0689986843919441</v>
      </c>
      <c r="BY157" s="24"/>
      <c r="BZ157" s="24"/>
      <c r="CA157" s="6"/>
      <c r="CB157" s="6"/>
      <c r="CD157" s="5">
        <f t="shared" si="210"/>
        <v>1.1410294241873327</v>
      </c>
      <c r="CE157" s="24"/>
      <c r="CF157" s="24"/>
      <c r="CG157" s="24">
        <f t="shared" si="211"/>
        <v>0.3396570921415756</v>
      </c>
      <c r="CH157" s="24"/>
      <c r="CI157" s="24"/>
      <c r="CJ157" s="24"/>
      <c r="CK157" s="6"/>
      <c r="CL157" s="6"/>
    </row>
    <row r="158" spans="72:90" ht="12">
      <c r="BT158" s="5">
        <f t="shared" si="214"/>
        <v>0.99697003387659</v>
      </c>
      <c r="BU158" s="24"/>
      <c r="BV158" s="24"/>
      <c r="BW158" s="24"/>
      <c r="BX158" s="24">
        <f t="shared" si="215"/>
        <v>0.0689986843919441</v>
      </c>
      <c r="BY158" s="24"/>
      <c r="BZ158" s="24"/>
      <c r="CA158" s="6"/>
      <c r="CB158" s="6"/>
      <c r="CD158" s="5">
        <f t="shared" si="210"/>
        <v>1.326943820865643</v>
      </c>
      <c r="CE158" s="24"/>
      <c r="CF158" s="24"/>
      <c r="CG158" s="24">
        <f t="shared" si="211"/>
        <v>0.3619324525159907</v>
      </c>
      <c r="CH158" s="24"/>
      <c r="CI158" s="24"/>
      <c r="CJ158" s="24"/>
      <c r="CK158" s="6"/>
      <c r="CL158" s="6"/>
    </row>
    <row r="159" spans="72:90" ht="12">
      <c r="BT159" s="5">
        <f t="shared" si="214"/>
        <v>1.014666166027787</v>
      </c>
      <c r="BU159" s="24"/>
      <c r="BV159" s="24"/>
      <c r="BW159" s="24"/>
      <c r="BX159" s="24">
        <f t="shared" si="215"/>
        <v>0.06228338974090209</v>
      </c>
      <c r="BY159" s="24"/>
      <c r="BZ159" s="24"/>
      <c r="CA159" s="6"/>
      <c r="CB159" s="6"/>
      <c r="CD159" s="5">
        <f t="shared" si="210"/>
        <v>1.549526724784002</v>
      </c>
      <c r="CE159" s="24"/>
      <c r="CF159" s="24"/>
      <c r="CG159" s="24">
        <f t="shared" si="211"/>
        <v>0.38520860379758054</v>
      </c>
      <c r="CH159" s="24"/>
      <c r="CI159" s="24"/>
      <c r="CJ159" s="24"/>
      <c r="CK159" s="6"/>
      <c r="CL159" s="6"/>
    </row>
    <row r="160" spans="72:90" ht="12">
      <c r="BT160" s="5">
        <f t="shared" si="214"/>
        <v>1.0316465154080319</v>
      </c>
      <c r="BU160" s="24"/>
      <c r="BV160" s="24"/>
      <c r="BW160" s="24"/>
      <c r="BX160" s="24">
        <f t="shared" si="215"/>
        <v>0.056050685392120124</v>
      </c>
      <c r="BY160" s="24"/>
      <c r="BZ160" s="24"/>
      <c r="CA160" s="6"/>
      <c r="CB160" s="6"/>
      <c r="CD160" s="5">
        <f t="shared" si="210"/>
        <v>1.8440250670977045</v>
      </c>
      <c r="CE160" s="24"/>
      <c r="CF160" s="24"/>
      <c r="CG160" s="24">
        <f t="shared" si="211"/>
        <v>0.4055742953851834</v>
      </c>
      <c r="CH160" s="24"/>
      <c r="CI160" s="24"/>
      <c r="CJ160" s="24"/>
      <c r="CK160" s="6"/>
      <c r="CL160" s="6"/>
    </row>
    <row r="161" spans="72:90" ht="12">
      <c r="BT161" s="5">
        <f t="shared" si="214"/>
        <v>1.0476709229970322</v>
      </c>
      <c r="BU161" s="24"/>
      <c r="BV161" s="24"/>
      <c r="BW161" s="24"/>
      <c r="BX161" s="24">
        <f t="shared" si="215"/>
        <v>0.05038922954726583</v>
      </c>
      <c r="BY161" s="24"/>
      <c r="BZ161" s="24"/>
      <c r="CA161" s="6"/>
      <c r="CB161" s="6"/>
      <c r="CD161" s="5">
        <f t="shared" si="210"/>
        <v>2.238041112324758</v>
      </c>
      <c r="CE161" s="24"/>
      <c r="CF161" s="24"/>
      <c r="CG161" s="24">
        <f t="shared" si="211"/>
        <v>0.41945911021723564</v>
      </c>
      <c r="CH161" s="24"/>
      <c r="CI161" s="24"/>
      <c r="CJ161" s="24"/>
      <c r="CK161" s="6"/>
      <c r="CL161" s="6"/>
    </row>
    <row r="162" spans="72:90" ht="12">
      <c r="BT162" s="5">
        <f t="shared" si="214"/>
        <v>1.0634316187515014</v>
      </c>
      <c r="BU162" s="24"/>
      <c r="BV162" s="24"/>
      <c r="BW162" s="24"/>
      <c r="BX162" s="24">
        <f t="shared" si="215"/>
        <v>0.04490265516736254</v>
      </c>
      <c r="BY162" s="24"/>
      <c r="BZ162" s="24"/>
      <c r="CA162" s="6"/>
      <c r="CB162" s="6"/>
      <c r="CD162" s="5">
        <f t="shared" si="210"/>
        <v>2.733323464247507</v>
      </c>
      <c r="CE162" s="24"/>
      <c r="CF162" s="24"/>
      <c r="CG162" s="24">
        <f t="shared" si="211"/>
        <v>0.4238025318788356</v>
      </c>
      <c r="CH162" s="24"/>
      <c r="CI162" s="24"/>
      <c r="CJ162" s="24"/>
      <c r="CK162" s="6"/>
      <c r="CL162" s="6"/>
    </row>
    <row r="163" spans="72:90" ht="12">
      <c r="BT163" s="5">
        <f t="shared" si="214"/>
        <v>1.0778719592337975</v>
      </c>
      <c r="BU163" s="24"/>
      <c r="BV163" s="24"/>
      <c r="BW163" s="24"/>
      <c r="BX163" s="24">
        <f t="shared" si="215"/>
        <v>0.04010916092806309</v>
      </c>
      <c r="BY163" s="24"/>
      <c r="BZ163" s="24"/>
      <c r="CA163" s="6"/>
      <c r="CB163" s="6"/>
      <c r="CD163" s="5">
        <f t="shared" si="210"/>
        <v>3.3878094611657064</v>
      </c>
      <c r="CE163" s="24"/>
      <c r="CF163" s="24"/>
      <c r="CG163" s="24">
        <f t="shared" si="211"/>
        <v>0.4027518210011315</v>
      </c>
      <c r="CH163" s="24"/>
      <c r="CI163" s="24"/>
      <c r="CJ163" s="24"/>
      <c r="CK163" s="6"/>
      <c r="CL163" s="6"/>
    </row>
    <row r="164" spans="72:90" ht="12">
      <c r="BT164" s="5">
        <f t="shared" si="214"/>
        <v>1.0920388049627523</v>
      </c>
      <c r="BU164" s="24"/>
      <c r="BV164" s="24"/>
      <c r="BW164" s="24"/>
      <c r="BX164" s="24">
        <f t="shared" si="215"/>
        <v>0.03544885668793304</v>
      </c>
      <c r="BY164" s="24"/>
      <c r="BZ164" s="24"/>
      <c r="CA164" s="6"/>
      <c r="CB164" s="6"/>
      <c r="CD164" s="5">
        <f t="shared" si="210"/>
        <v>4.217940588078383</v>
      </c>
      <c r="CE164" s="24"/>
      <c r="CF164" s="24"/>
      <c r="CG164" s="24">
        <f t="shared" si="211"/>
        <v>0.3396109366343353</v>
      </c>
      <c r="CH164" s="24"/>
      <c r="CI164" s="24"/>
      <c r="CJ164" s="24"/>
      <c r="CK164" s="6"/>
      <c r="CL164" s="6"/>
    </row>
    <row r="165" spans="72:90" ht="12">
      <c r="BT165" s="5">
        <f t="shared" si="214"/>
        <v>1.1051392953915158</v>
      </c>
      <c r="BU165" s="24"/>
      <c r="BV165" s="24"/>
      <c r="BW165" s="24"/>
      <c r="BX165" s="24">
        <f t="shared" si="215"/>
        <v>0.03129294962244732</v>
      </c>
      <c r="BY165" s="24"/>
      <c r="BZ165" s="24"/>
      <c r="CA165" s="6"/>
      <c r="CB165" s="6"/>
      <c r="CD165" s="5">
        <f aca="true" t="shared" si="216" ref="CD165:CD179">AL85</f>
        <v>5.220447262708866</v>
      </c>
      <c r="CE165" s="24"/>
      <c r="CF165" s="24"/>
      <c r="CG165" s="24">
        <f aca="true" t="shared" si="217" ref="CG165:CG179">AM85</f>
        <v>0.19763859144016638</v>
      </c>
      <c r="CH165" s="24"/>
      <c r="CI165" s="24"/>
      <c r="CJ165" s="24"/>
      <c r="CK165" s="6"/>
      <c r="CL165" s="6"/>
    </row>
    <row r="166" spans="72:90" ht="12">
      <c r="BT166" s="5">
        <f t="shared" si="214"/>
        <v>1.1176324799339579</v>
      </c>
      <c r="BU166" s="24"/>
      <c r="BV166" s="24"/>
      <c r="BW166" s="24"/>
      <c r="BX166" s="24">
        <f t="shared" si="215"/>
        <v>0.02739417673477693</v>
      </c>
      <c r="BY166" s="24"/>
      <c r="BZ166" s="24"/>
      <c r="CA166" s="6"/>
      <c r="CB166" s="6"/>
      <c r="CD166" s="5">
        <f t="shared" si="216"/>
        <v>5.220447262708866</v>
      </c>
      <c r="CE166" s="24"/>
      <c r="CF166" s="24"/>
      <c r="CG166" s="24">
        <f t="shared" si="217"/>
        <v>0.19763859144016638</v>
      </c>
      <c r="CH166" s="24"/>
      <c r="CI166" s="24"/>
      <c r="CJ166" s="24"/>
      <c r="CK166" s="6"/>
      <c r="CL166" s="6"/>
    </row>
    <row r="167" spans="72:90" ht="12">
      <c r="BT167" s="5">
        <f>BJ105</f>
        <v>1.1920629494342851</v>
      </c>
      <c r="BU167" s="24"/>
      <c r="BV167" s="24"/>
      <c r="BW167" s="24"/>
      <c r="BX167" s="24">
        <f>BK105</f>
        <v>-0.0027845834262770065</v>
      </c>
      <c r="BY167" s="24"/>
      <c r="BZ167" s="24"/>
      <c r="CA167" s="6"/>
      <c r="CB167" s="6"/>
      <c r="CD167" s="5">
        <f t="shared" si="216"/>
        <v>5.311877152685171</v>
      </c>
      <c r="CE167" s="24"/>
      <c r="CF167" s="24"/>
      <c r="CG167" s="24">
        <f t="shared" si="217"/>
        <v>0.1802458297774967</v>
      </c>
      <c r="CH167" s="24"/>
      <c r="CI167" s="24"/>
      <c r="CJ167" s="24"/>
      <c r="CK167" s="6"/>
      <c r="CL167" s="6"/>
    </row>
    <row r="168" spans="72:90" ht="12">
      <c r="BT168" s="5">
        <f>BJ106</f>
        <v>1.199586173032976</v>
      </c>
      <c r="BU168" s="24"/>
      <c r="BV168" s="24"/>
      <c r="BW168" s="24"/>
      <c r="BX168" s="24">
        <f>BK106</f>
        <v>0</v>
      </c>
      <c r="BY168" s="24"/>
      <c r="BZ168" s="24"/>
      <c r="CA168" s="6"/>
      <c r="CB168" s="6"/>
      <c r="CD168" s="5">
        <f t="shared" si="216"/>
        <v>5.399259386450859</v>
      </c>
      <c r="CE168" s="24"/>
      <c r="CF168" s="24"/>
      <c r="CG168" s="24">
        <f t="shared" si="217"/>
        <v>0.1636009302473833</v>
      </c>
      <c r="CH168" s="24"/>
      <c r="CI168" s="24"/>
      <c r="CJ168" s="24"/>
      <c r="CK168" s="6"/>
      <c r="CL168" s="6"/>
    </row>
    <row r="169" spans="72:90" ht="12">
      <c r="BT169" s="5"/>
      <c r="BU169" s="24"/>
      <c r="BV169" s="24"/>
      <c r="BW169" s="24"/>
      <c r="BX169" s="24"/>
      <c r="BY169" s="24"/>
      <c r="BZ169" s="24"/>
      <c r="CA169" s="6"/>
      <c r="CB169" s="6"/>
      <c r="CD169" s="5">
        <f t="shared" si="216"/>
        <v>5.481235896741003</v>
      </c>
      <c r="CE169" s="24"/>
      <c r="CF169" s="24"/>
      <c r="CG169" s="24">
        <f t="shared" si="217"/>
        <v>0.1481068765042921</v>
      </c>
      <c r="CH169" s="24"/>
      <c r="CI169" s="24"/>
      <c r="CJ169" s="24"/>
      <c r="CK169" s="6"/>
      <c r="CL169" s="6"/>
    </row>
    <row r="170" spans="72:90" ht="12">
      <c r="BT170" s="5">
        <f>BM27</f>
        <v>-0.3260869565217391</v>
      </c>
      <c r="BU170" s="24"/>
      <c r="BV170" s="24"/>
      <c r="BW170" s="24"/>
      <c r="BX170" s="24"/>
      <c r="BY170" s="24">
        <f>BN27</f>
        <v>0</v>
      </c>
      <c r="BZ170" s="24"/>
      <c r="CA170" s="6"/>
      <c r="CB170" s="6"/>
      <c r="CD170" s="5">
        <f t="shared" si="216"/>
        <v>5.561721151739498</v>
      </c>
      <c r="CE170" s="24"/>
      <c r="CF170" s="24"/>
      <c r="CG170" s="24">
        <f t="shared" si="217"/>
        <v>0.13258817755375318</v>
      </c>
      <c r="CH170" s="24"/>
      <c r="CI170" s="24"/>
      <c r="CJ170" s="24"/>
      <c r="CK170" s="6"/>
      <c r="CL170" s="6"/>
    </row>
    <row r="171" spans="72:90" ht="12">
      <c r="BT171" s="5">
        <f aca="true" t="shared" si="218" ref="BT171:BT179">BM29</f>
        <v>-0.3260785022534333</v>
      </c>
      <c r="BU171" s="24"/>
      <c r="BV171" s="24"/>
      <c r="BW171" s="24"/>
      <c r="BX171" s="24"/>
      <c r="BY171" s="24">
        <f aca="true" t="shared" si="219" ref="BY171:BY179">BN29</f>
        <v>-1.2944021836946448E-05</v>
      </c>
      <c r="BZ171" s="24"/>
      <c r="CA171" s="6"/>
      <c r="CB171" s="6"/>
      <c r="CD171" s="5">
        <f t="shared" si="216"/>
        <v>5.634739973576255</v>
      </c>
      <c r="CE171" s="24"/>
      <c r="CF171" s="24"/>
      <c r="CG171" s="24">
        <f t="shared" si="217"/>
        <v>0.11884079988846641</v>
      </c>
      <c r="CH171" s="24"/>
      <c r="CI171" s="24"/>
      <c r="CJ171" s="24"/>
      <c r="CK171" s="6"/>
      <c r="CL171" s="6"/>
    </row>
    <row r="172" spans="72:90" ht="12">
      <c r="BT172" s="5">
        <f t="shared" si="218"/>
        <v>-0.3260404974509851</v>
      </c>
      <c r="BU172" s="24"/>
      <c r="BV172" s="24"/>
      <c r="BW172" s="24"/>
      <c r="BX172" s="24"/>
      <c r="BY172" s="24">
        <f t="shared" si="219"/>
        <v>-7.103188890372666E-05</v>
      </c>
      <c r="BZ172" s="24"/>
      <c r="CA172" s="6"/>
      <c r="CB172" s="6"/>
      <c r="CD172" s="5">
        <f t="shared" si="216"/>
        <v>5.706212219018807</v>
      </c>
      <c r="CE172" s="24"/>
      <c r="CF172" s="24"/>
      <c r="CG172" s="24">
        <f t="shared" si="217"/>
        <v>0.10508443308910831</v>
      </c>
      <c r="CH172" s="24"/>
      <c r="CI172" s="24"/>
      <c r="CJ172" s="24"/>
      <c r="CK172" s="6"/>
      <c r="CL172" s="6"/>
    </row>
    <row r="173" spans="72:90" ht="12">
      <c r="BT173" s="5">
        <f t="shared" si="218"/>
        <v>-0.3259626717948729</v>
      </c>
      <c r="BU173" s="24"/>
      <c r="BV173" s="24"/>
      <c r="BW173" s="24"/>
      <c r="BX173" s="24"/>
      <c r="BY173" s="24">
        <f t="shared" si="219"/>
        <v>-0.00018977382342304507</v>
      </c>
      <c r="BZ173" s="24"/>
      <c r="CA173" s="6"/>
      <c r="CB173" s="6"/>
      <c r="CD173" s="5">
        <f t="shared" si="216"/>
        <v>5.771654367302404</v>
      </c>
      <c r="CE173" s="24"/>
      <c r="CF173" s="24"/>
      <c r="CG173" s="24">
        <f t="shared" si="217"/>
        <v>0.09265997056426523</v>
      </c>
      <c r="CH173" s="24"/>
      <c r="CI173" s="24"/>
      <c r="CJ173" s="24"/>
      <c r="CK173" s="6"/>
      <c r="CL173" s="6"/>
    </row>
    <row r="174" spans="72:90" ht="12">
      <c r="BT174" s="5">
        <f t="shared" si="218"/>
        <v>-0.3258394614033957</v>
      </c>
      <c r="BU174" s="24"/>
      <c r="BV174" s="24"/>
      <c r="BW174" s="24"/>
      <c r="BX174" s="24"/>
      <c r="BY174" s="24">
        <f t="shared" si="219"/>
        <v>-0.00037746240379541427</v>
      </c>
      <c r="BZ174" s="24"/>
      <c r="CA174" s="6"/>
      <c r="CB174" s="6"/>
      <c r="CD174" s="5">
        <f t="shared" si="216"/>
        <v>5.8336622817062915</v>
      </c>
      <c r="CE174" s="24"/>
      <c r="CF174" s="24"/>
      <c r="CG174" s="24">
        <f t="shared" si="217"/>
        <v>0.08078520242154918</v>
      </c>
      <c r="CH174" s="24"/>
      <c r="CI174" s="24"/>
      <c r="CJ174" s="24"/>
      <c r="CK174" s="6"/>
      <c r="CL174" s="6"/>
    </row>
    <row r="175" spans="72:90" ht="12">
      <c r="BT175" s="5">
        <f t="shared" si="218"/>
        <v>-0.3256678652893945</v>
      </c>
      <c r="BU175" s="24"/>
      <c r="BV175" s="24"/>
      <c r="BW175" s="24"/>
      <c r="BX175" s="24"/>
      <c r="BY175" s="24">
        <f t="shared" si="219"/>
        <v>-0.0006384990631339853</v>
      </c>
      <c r="BZ175" s="24"/>
      <c r="CA175" s="6"/>
      <c r="CB175" s="6"/>
      <c r="CD175" s="5">
        <f t="shared" si="216"/>
        <v>5.891856647745684</v>
      </c>
      <c r="CE175" s="24"/>
      <c r="CF175" s="24"/>
      <c r="CG175" s="24">
        <f t="shared" si="217"/>
        <v>0.06956687262587113</v>
      </c>
      <c r="CH175" s="24"/>
      <c r="CI175" s="24"/>
      <c r="CJ175" s="24"/>
      <c r="CK175" s="6"/>
      <c r="CL175" s="6"/>
    </row>
    <row r="176" spans="72:90" ht="12">
      <c r="BT176" s="5">
        <f t="shared" si="218"/>
        <v>-0.3254466707872951</v>
      </c>
      <c r="BU176" s="24"/>
      <c r="BV176" s="24"/>
      <c r="BW176" s="24"/>
      <c r="BX176" s="24"/>
      <c r="BY176" s="24">
        <f t="shared" si="219"/>
        <v>-0.0009746015366316526</v>
      </c>
      <c r="BZ176" s="24"/>
      <c r="CA176" s="6"/>
      <c r="CB176" s="6"/>
      <c r="CD176" s="5">
        <f t="shared" si="216"/>
        <v>5.945606068362855</v>
      </c>
      <c r="CE176" s="24"/>
      <c r="CF176" s="24"/>
      <c r="CG176" s="24">
        <f t="shared" si="217"/>
        <v>0.059191390520804577</v>
      </c>
      <c r="CH176" s="24"/>
      <c r="CI176" s="24"/>
      <c r="CJ176" s="24"/>
      <c r="CK176" s="6"/>
      <c r="CL176" s="6"/>
    </row>
    <row r="177" spans="72:90" ht="12">
      <c r="BT177" s="5">
        <f t="shared" si="218"/>
        <v>-0.32517604381845866</v>
      </c>
      <c r="BU177" s="24"/>
      <c r="BV177" s="24"/>
      <c r="BW177" s="24"/>
      <c r="BX177" s="24"/>
      <c r="BY177" s="24">
        <f t="shared" si="219"/>
        <v>-0.0013854392431697361</v>
      </c>
      <c r="BZ177" s="24"/>
      <c r="CA177" s="6"/>
      <c r="CB177" s="6"/>
      <c r="CD177" s="5">
        <f t="shared" si="216"/>
        <v>5.986303119900229</v>
      </c>
      <c r="CE177" s="24"/>
      <c r="CF177" s="24"/>
      <c r="CG177" s="24">
        <f t="shared" si="217"/>
        <v>0.05222882864751788</v>
      </c>
      <c r="CH177" s="24"/>
      <c r="CI177" s="24"/>
      <c r="CJ177" s="24"/>
      <c r="CK177" s="6"/>
      <c r="CL177" s="6"/>
    </row>
    <row r="178" spans="72:90" ht="12">
      <c r="BT178" s="5">
        <f t="shared" si="218"/>
        <v>-0.324857273949341</v>
      </c>
      <c r="BU178" s="24"/>
      <c r="BV178" s="24"/>
      <c r="BW178" s="24"/>
      <c r="BX178" s="24"/>
      <c r="BY178" s="24">
        <f t="shared" si="219"/>
        <v>-0.001869022049073668</v>
      </c>
      <c r="BZ178" s="24"/>
      <c r="CA178" s="6"/>
      <c r="CB178" s="6"/>
      <c r="CD178" s="5">
        <f t="shared" si="216"/>
        <v>6.036983061034177</v>
      </c>
      <c r="CE178" s="24"/>
      <c r="CF178" s="24"/>
      <c r="CG178" s="24">
        <f t="shared" si="217"/>
        <v>0.0417697247979969</v>
      </c>
      <c r="CH178" s="24"/>
      <c r="CI178" s="24"/>
      <c r="CJ178" s="24"/>
      <c r="CK178" s="6"/>
      <c r="CL178" s="6"/>
    </row>
    <row r="179" spans="72:90" ht="12">
      <c r="BT179" s="5">
        <f t="shared" si="218"/>
        <v>-0.32449259970250055</v>
      </c>
      <c r="BU179" s="24"/>
      <c r="BV179" s="24"/>
      <c r="BW179" s="24"/>
      <c r="BX179" s="24"/>
      <c r="BY179" s="24">
        <f t="shared" si="219"/>
        <v>-0.0024219589390097043</v>
      </c>
      <c r="BZ179" s="24"/>
      <c r="CA179" s="6"/>
      <c r="CB179" s="6"/>
      <c r="CD179" s="5">
        <f t="shared" si="216"/>
        <v>6.075814505298442</v>
      </c>
      <c r="CE179" s="24"/>
      <c r="CF179" s="24"/>
      <c r="CG179" s="24">
        <f t="shared" si="217"/>
        <v>0.03407843582991199</v>
      </c>
      <c r="CH179" s="24"/>
      <c r="CI179" s="24"/>
      <c r="CJ179" s="24"/>
      <c r="CK179" s="6"/>
      <c r="CL179" s="6"/>
    </row>
    <row r="180" spans="72:90" ht="12">
      <c r="BT180" s="5">
        <f aca="true" t="shared" si="220" ref="BT180:BT189">BM48</f>
        <v>-0.31838424158822554</v>
      </c>
      <c r="BU180" s="24"/>
      <c r="BV180" s="24"/>
      <c r="BW180" s="24"/>
      <c r="BX180" s="24"/>
      <c r="BY180" s="24">
        <f aca="true" t="shared" si="221" ref="BY180:BY189">BN48</f>
        <v>-0.01168400683799406</v>
      </c>
      <c r="BZ180" s="24"/>
      <c r="CA180" s="6"/>
      <c r="CB180" s="6"/>
      <c r="CD180" s="5">
        <f aca="true" t="shared" si="222" ref="CD180:CD186">AL100</f>
        <v>6.099164591804641</v>
      </c>
      <c r="CE180" s="24"/>
      <c r="CF180" s="24"/>
      <c r="CG180" s="24">
        <f aca="true" t="shared" si="223" ref="CG180:CG186">AM100</f>
        <v>0.029687097149850628</v>
      </c>
      <c r="CH180" s="24"/>
      <c r="CI180" s="24"/>
      <c r="CJ180" s="24"/>
      <c r="CK180" s="6"/>
      <c r="CL180" s="6"/>
    </row>
    <row r="181" spans="72:90" ht="12">
      <c r="BT181" s="5">
        <f t="shared" si="220"/>
        <v>-0.31838424158822554</v>
      </c>
      <c r="BU181" s="24"/>
      <c r="BV181" s="24"/>
      <c r="BW181" s="24"/>
      <c r="BX181" s="24"/>
      <c r="BY181" s="24">
        <f t="shared" si="221"/>
        <v>-0.01168400683799406</v>
      </c>
      <c r="BZ181" s="24"/>
      <c r="CA181" s="6"/>
      <c r="CB181" s="6"/>
      <c r="CD181" s="5">
        <f t="shared" si="222"/>
        <v>6.125503937932774</v>
      </c>
      <c r="CE181" s="24"/>
      <c r="CF181" s="24"/>
      <c r="CG181" s="24">
        <f t="shared" si="223"/>
        <v>0.023748604505936743</v>
      </c>
      <c r="CH181" s="24"/>
      <c r="CI181" s="24"/>
      <c r="CJ181" s="24"/>
      <c r="CK181" s="6"/>
      <c r="CL181" s="6"/>
    </row>
    <row r="182" spans="72:90" ht="12">
      <c r="BT182" s="5">
        <f t="shared" si="220"/>
        <v>-0.31799891012661896</v>
      </c>
      <c r="BU182" s="24"/>
      <c r="BV182" s="24"/>
      <c r="BW182" s="24"/>
      <c r="BX182" s="24"/>
      <c r="BY182" s="24">
        <f t="shared" si="221"/>
        <v>-0.012268965183233825</v>
      </c>
      <c r="BZ182" s="24"/>
      <c r="CA182" s="6"/>
      <c r="CB182" s="6"/>
      <c r="CD182" s="5">
        <f t="shared" si="222"/>
        <v>6.16393301540156</v>
      </c>
      <c r="CE182" s="24"/>
      <c r="CF182" s="24"/>
      <c r="CG182" s="24">
        <f t="shared" si="223"/>
        <v>0.013386272070605054</v>
      </c>
      <c r="CH182" s="24"/>
      <c r="CI182" s="24"/>
      <c r="CJ182" s="24"/>
      <c r="CK182" s="6"/>
      <c r="CL182" s="6"/>
    </row>
    <row r="183" spans="72:90" ht="12">
      <c r="BT183" s="5">
        <f t="shared" si="220"/>
        <v>-0.3175803469027997</v>
      </c>
      <c r="BU183" s="24"/>
      <c r="BV183" s="24"/>
      <c r="BW183" s="24"/>
      <c r="BX183" s="24"/>
      <c r="BY183" s="24">
        <f t="shared" si="221"/>
        <v>-0.012904688701561523</v>
      </c>
      <c r="BZ183" s="24"/>
      <c r="CA183" s="6"/>
      <c r="CB183" s="6"/>
      <c r="CD183" s="5">
        <f t="shared" si="222"/>
        <v>6.1930417818327355</v>
      </c>
      <c r="CE183" s="24"/>
      <c r="CF183" s="24"/>
      <c r="CG183" s="24">
        <f t="shared" si="223"/>
        <v>0.004274079084953142</v>
      </c>
      <c r="CH183" s="24"/>
      <c r="CI183" s="24"/>
      <c r="CJ183" s="24"/>
      <c r="CK183" s="6"/>
      <c r="CL183" s="6"/>
    </row>
    <row r="184" spans="72:90" ht="12">
      <c r="BT184" s="5">
        <f t="shared" si="220"/>
        <v>-0.3171243967270408</v>
      </c>
      <c r="BU184" s="24"/>
      <c r="BV184" s="24"/>
      <c r="BW184" s="24"/>
      <c r="BX184" s="24"/>
      <c r="BY184" s="24">
        <f t="shared" si="221"/>
        <v>-0.013597598747902733</v>
      </c>
      <c r="BZ184" s="24"/>
      <c r="CA184" s="6"/>
      <c r="CB184" s="6"/>
      <c r="CD184" s="5">
        <f t="shared" si="222"/>
        <v>6.201711454592773</v>
      </c>
      <c r="CE184" s="24"/>
      <c r="CF184" s="24"/>
      <c r="CG184" s="24">
        <f t="shared" si="223"/>
        <v>-0.0028520575973909335</v>
      </c>
      <c r="CH184" s="24"/>
      <c r="CI184" s="24"/>
      <c r="CJ184" s="24"/>
      <c r="CK184" s="6"/>
      <c r="CL184" s="6"/>
    </row>
    <row r="185" spans="72:90" ht="12">
      <c r="BT185" s="5">
        <f t="shared" si="220"/>
        <v>-0.3166262117639383</v>
      </c>
      <c r="BU185" s="24"/>
      <c r="BV185" s="24"/>
      <c r="BW185" s="24"/>
      <c r="BX185" s="24"/>
      <c r="BY185" s="24">
        <f t="shared" si="221"/>
        <v>-0.014355205323192111</v>
      </c>
      <c r="BZ185" s="24"/>
      <c r="CA185" s="6"/>
      <c r="CB185" s="6"/>
      <c r="CD185" s="5">
        <f t="shared" si="222"/>
        <v>6.179004782295923</v>
      </c>
      <c r="CE185" s="24"/>
      <c r="CF185" s="24"/>
      <c r="CG185" s="24">
        <f t="shared" si="223"/>
        <v>-0.013839542288346607</v>
      </c>
      <c r="CH185" s="24"/>
      <c r="CI185" s="24"/>
      <c r="CJ185" s="24"/>
      <c r="CK185" s="6"/>
      <c r="CL185" s="6"/>
    </row>
    <row r="186" spans="72:90" ht="12">
      <c r="BT186" s="5">
        <f t="shared" si="220"/>
        <v>-0.3160801050085136</v>
      </c>
      <c r="BU186" s="24"/>
      <c r="BV186" s="24"/>
      <c r="BW186" s="24"/>
      <c r="BX186" s="24"/>
      <c r="BY186" s="24">
        <f t="shared" si="221"/>
        <v>-0.015186342586687244</v>
      </c>
      <c r="BZ186" s="24"/>
      <c r="CA186" s="6"/>
      <c r="CB186" s="6"/>
      <c r="CD186" s="5">
        <f t="shared" si="222"/>
        <v>6.218013317740765</v>
      </c>
      <c r="CE186" s="24"/>
      <c r="CF186" s="24"/>
      <c r="CG186" s="24">
        <f t="shared" si="223"/>
        <v>1.1102230246251565E-15</v>
      </c>
      <c r="CH186" s="24"/>
      <c r="CI186" s="24"/>
      <c r="CJ186" s="24"/>
      <c r="CK186" s="6"/>
      <c r="CL186" s="6"/>
    </row>
    <row r="187" spans="72:90" ht="12">
      <c r="BT187" s="5">
        <f t="shared" si="220"/>
        <v>-0.31547936567174656</v>
      </c>
      <c r="BU187" s="24"/>
      <c r="BV187" s="24"/>
      <c r="BW187" s="24"/>
      <c r="BX187" s="24"/>
      <c r="BY187" s="24">
        <f t="shared" si="221"/>
        <v>-0.016101467342007885</v>
      </c>
      <c r="BZ187" s="24"/>
      <c r="CA187" s="6"/>
      <c r="CB187" s="6"/>
      <c r="CD187" s="5"/>
      <c r="CE187" s="24"/>
      <c r="CF187" s="24"/>
      <c r="CG187" s="24"/>
      <c r="CH187" s="24"/>
      <c r="CI187" s="24"/>
      <c r="CJ187" s="24"/>
      <c r="CK187" s="6"/>
      <c r="CL187" s="6"/>
    </row>
    <row r="188" spans="72:90" ht="12">
      <c r="BT188" s="5">
        <f t="shared" si="220"/>
        <v>-0.3148160245762664</v>
      </c>
      <c r="BU188" s="24"/>
      <c r="BV188" s="24"/>
      <c r="BW188" s="24"/>
      <c r="BX188" s="24"/>
      <c r="BY188" s="24">
        <f t="shared" si="221"/>
        <v>-0.017113040856146133</v>
      </c>
      <c r="BZ188" s="24"/>
      <c r="CA188" s="6"/>
      <c r="CB188" s="6"/>
      <c r="CD188" s="5">
        <f>AN27</f>
        <v>-1.2293188644481796</v>
      </c>
      <c r="CE188" s="24"/>
      <c r="CF188" s="24"/>
      <c r="CG188" s="24"/>
      <c r="CH188" s="24">
        <f>AO27</f>
        <v>5.551115123125783E-17</v>
      </c>
      <c r="CI188" s="24"/>
      <c r="CJ188" s="24"/>
      <c r="CK188" s="6"/>
      <c r="CL188" s="6"/>
    </row>
    <row r="189" spans="72:90" ht="12">
      <c r="BT189" s="5">
        <f t="shared" si="220"/>
        <v>-0.31408055326781464</v>
      </c>
      <c r="BU189" s="24"/>
      <c r="BV189" s="24"/>
      <c r="BW189" s="24"/>
      <c r="BX189" s="24"/>
      <c r="BY189" s="24">
        <f t="shared" si="221"/>
        <v>-0.018236022204341524</v>
      </c>
      <c r="BZ189" s="24"/>
      <c r="CA189" s="6"/>
      <c r="CB189" s="6"/>
      <c r="CD189" s="5">
        <f aca="true" t="shared" si="224" ref="CD189:CD220">AN29</f>
        <v>-1.2292710566872183</v>
      </c>
      <c r="CE189" s="24"/>
      <c r="CF189" s="24"/>
      <c r="CG189" s="24"/>
      <c r="CH189" s="24">
        <f aca="true" t="shared" si="225" ref="CH189:CH220">AO29</f>
        <v>1.43207259086231E-05</v>
      </c>
      <c r="CI189" s="24"/>
      <c r="CJ189" s="24"/>
      <c r="CK189" s="6"/>
      <c r="CL189" s="6"/>
    </row>
    <row r="190" spans="72:90" ht="12">
      <c r="BT190" s="5">
        <f>BM68</f>
        <v>-0.2365001336023839</v>
      </c>
      <c r="BU190" s="24"/>
      <c r="BV190" s="24"/>
      <c r="BW190" s="24"/>
      <c r="BX190" s="24"/>
      <c r="BY190" s="24">
        <f>BN68</f>
        <v>-0.1630856842098893</v>
      </c>
      <c r="BZ190" s="24"/>
      <c r="CA190" s="6"/>
      <c r="CB190" s="6"/>
      <c r="CD190" s="5">
        <f t="shared" si="224"/>
        <v>-1.229056144592508</v>
      </c>
      <c r="CE190" s="24"/>
      <c r="CF190" s="24"/>
      <c r="CG190" s="24"/>
      <c r="CH190" s="24">
        <f t="shared" si="225"/>
        <v>7.857756001344862E-05</v>
      </c>
      <c r="CI190" s="24"/>
      <c r="CJ190" s="24"/>
      <c r="CK190" s="6"/>
      <c r="CL190" s="6"/>
    </row>
    <row r="191" spans="72:90" ht="12">
      <c r="BT191" s="5">
        <f aca="true" t="shared" si="226" ref="BT191:BT200">BM85</f>
        <v>1.070762304407991</v>
      </c>
      <c r="BU191" s="24"/>
      <c r="BV191" s="24"/>
      <c r="BW191" s="24"/>
      <c r="BX191" s="24"/>
      <c r="BY191" s="24">
        <f aca="true" t="shared" si="227" ref="BY191:BY200">BN85</f>
        <v>0.07408642149609282</v>
      </c>
      <c r="BZ191" s="24"/>
      <c r="CA191" s="6"/>
      <c r="CB191" s="6"/>
      <c r="CD191" s="5">
        <f t="shared" si="224"/>
        <v>-1.2286160508754025</v>
      </c>
      <c r="CE191" s="24"/>
      <c r="CF191" s="24"/>
      <c r="CG191" s="24"/>
      <c r="CH191" s="24">
        <f t="shared" si="225"/>
        <v>0.00020988326162990623</v>
      </c>
      <c r="CI191" s="24"/>
      <c r="CJ191" s="24"/>
      <c r="CK191" s="6"/>
      <c r="CL191" s="6"/>
    </row>
    <row r="192" spans="72:90" ht="12">
      <c r="BT192" s="5">
        <f t="shared" si="226"/>
        <v>1.070762304407991</v>
      </c>
      <c r="BU192" s="24"/>
      <c r="BV192" s="24"/>
      <c r="BW192" s="24"/>
      <c r="BX192" s="24"/>
      <c r="BY192" s="24">
        <f t="shared" si="227"/>
        <v>0.07408642149609282</v>
      </c>
      <c r="BZ192" s="24"/>
      <c r="CA192" s="6"/>
      <c r="CB192" s="6"/>
      <c r="CD192" s="5">
        <f t="shared" si="224"/>
        <v>-1.2279193125261234</v>
      </c>
      <c r="CE192" s="24"/>
      <c r="CF192" s="24"/>
      <c r="CG192" s="24"/>
      <c r="CH192" s="24">
        <f t="shared" si="225"/>
        <v>0.00041730252130550705</v>
      </c>
      <c r="CI192" s="24"/>
      <c r="CJ192" s="24"/>
      <c r="CK192" s="6"/>
      <c r="CL192" s="6"/>
    </row>
    <row r="193" spans="72:90" ht="12">
      <c r="BT193" s="5">
        <f t="shared" si="226"/>
        <v>1.0899862143369656</v>
      </c>
      <c r="BU193" s="24"/>
      <c r="BV193" s="24"/>
      <c r="BW193" s="24"/>
      <c r="BX193" s="24"/>
      <c r="BY193" s="24">
        <f t="shared" si="227"/>
        <v>0.06722066218965463</v>
      </c>
      <c r="BZ193" s="24"/>
      <c r="CA193" s="6"/>
      <c r="CB193" s="6"/>
      <c r="CD193" s="5">
        <f t="shared" si="224"/>
        <v>-1.2269489593620877</v>
      </c>
      <c r="CE193" s="24"/>
      <c r="CF193" s="24"/>
      <c r="CG193" s="24"/>
      <c r="CH193" s="24">
        <f t="shared" si="225"/>
        <v>0.000705519139612587</v>
      </c>
      <c r="CI193" s="24"/>
      <c r="CJ193" s="24"/>
      <c r="CK193" s="6"/>
      <c r="CL193" s="6"/>
    </row>
    <row r="194" spans="72:90" ht="12">
      <c r="BT194" s="5">
        <f t="shared" si="226"/>
        <v>1.1084943414949886</v>
      </c>
      <c r="BU194" s="24"/>
      <c r="BV194" s="24"/>
      <c r="BW194" s="24"/>
      <c r="BX194" s="24"/>
      <c r="BY194" s="24">
        <f t="shared" si="227"/>
        <v>0.0608308574211306</v>
      </c>
      <c r="BZ194" s="24"/>
      <c r="CA194" s="6"/>
      <c r="CB194" s="6"/>
      <c r="CD194" s="5">
        <f t="shared" si="224"/>
        <v>-1.2256981339210302</v>
      </c>
      <c r="CE194" s="24"/>
      <c r="CF194" s="24"/>
      <c r="CG194" s="24"/>
      <c r="CH194" s="24">
        <f t="shared" si="225"/>
        <v>0.0010761691871499779</v>
      </c>
      <c r="CI194" s="24"/>
      <c r="CJ194" s="24"/>
      <c r="CK194" s="6"/>
      <c r="CL194" s="6"/>
    </row>
    <row r="195" spans="72:90" ht="12">
      <c r="BT195" s="5">
        <f t="shared" si="226"/>
        <v>1.1260465268617663</v>
      </c>
      <c r="BU195" s="24"/>
      <c r="BV195" s="24"/>
      <c r="BW195" s="24"/>
      <c r="BX195" s="24"/>
      <c r="BY195" s="24">
        <f t="shared" si="227"/>
        <v>0.05499854247495397</v>
      </c>
      <c r="BZ195" s="24"/>
      <c r="CA195" s="6"/>
      <c r="CB195" s="6"/>
      <c r="CD195" s="5">
        <f t="shared" si="224"/>
        <v>-1.2241677744661423</v>
      </c>
      <c r="CE195" s="24"/>
      <c r="CF195" s="24"/>
      <c r="CG195" s="24"/>
      <c r="CH195" s="24">
        <f t="shared" si="225"/>
        <v>0.0015285500241341565</v>
      </c>
      <c r="CI195" s="24"/>
      <c r="CJ195" s="24"/>
      <c r="CK195" s="6"/>
      <c r="CL195" s="6"/>
    </row>
    <row r="196" spans="72:90" ht="12">
      <c r="BT196" s="5">
        <f t="shared" si="226"/>
        <v>1.1433350003940133</v>
      </c>
      <c r="BU196" s="24"/>
      <c r="BV196" s="24"/>
      <c r="BW196" s="24"/>
      <c r="BX196" s="24"/>
      <c r="BY196" s="24">
        <f t="shared" si="227"/>
        <v>0.049350287096783504</v>
      </c>
      <c r="BZ196" s="24"/>
      <c r="CA196" s="6"/>
      <c r="CB196" s="6"/>
      <c r="CD196" s="5">
        <f t="shared" si="224"/>
        <v>-1.222365173323932</v>
      </c>
      <c r="CE196" s="24"/>
      <c r="CF196" s="24"/>
      <c r="CG196" s="24"/>
      <c r="CH196" s="24">
        <f t="shared" si="225"/>
        <v>0.0020600636954760665</v>
      </c>
      <c r="CI196" s="24"/>
      <c r="CJ196" s="24"/>
      <c r="CK196" s="6"/>
      <c r="CL196" s="6"/>
    </row>
    <row r="197" spans="72:90" ht="12">
      <c r="BT197" s="5">
        <f t="shared" si="226"/>
        <v>1.1593031186540872</v>
      </c>
      <c r="BU197" s="24"/>
      <c r="BV197" s="24"/>
      <c r="BW197" s="24"/>
      <c r="BX197" s="24"/>
      <c r="BY197" s="24">
        <f t="shared" si="227"/>
        <v>0.044370593359344644</v>
      </c>
      <c r="BZ197" s="24"/>
      <c r="CA197" s="6"/>
      <c r="CB197" s="6"/>
      <c r="CD197" s="5">
        <f t="shared" si="224"/>
        <v>-1.2203029890412425</v>
      </c>
      <c r="CE197" s="24"/>
      <c r="CF197" s="24"/>
      <c r="CG197" s="24"/>
      <c r="CH197" s="24">
        <f t="shared" si="225"/>
        <v>0.002666522183358444</v>
      </c>
      <c r="CI197" s="24"/>
      <c r="CJ197" s="24"/>
      <c r="CK197" s="6"/>
      <c r="CL197" s="6"/>
    </row>
    <row r="198" spans="72:90" ht="12">
      <c r="BT198" s="5">
        <f t="shared" si="226"/>
        <v>1.1749977421608198</v>
      </c>
      <c r="BU198" s="24"/>
      <c r="BV198" s="24"/>
      <c r="BW198" s="24"/>
      <c r="BX198" s="24"/>
      <c r="BY198" s="24">
        <f t="shared" si="227"/>
        <v>0.039533160747625654</v>
      </c>
      <c r="BZ198" s="24"/>
      <c r="CA198" s="6"/>
      <c r="CB198" s="6"/>
      <c r="CD198" s="5">
        <f t="shared" si="224"/>
        <v>-1.2179985242472309</v>
      </c>
      <c r="CE198" s="24"/>
      <c r="CF198" s="24"/>
      <c r="CG198" s="24"/>
      <c r="CH198" s="24">
        <f t="shared" si="225"/>
        <v>0.0033423715211277627</v>
      </c>
      <c r="CI198" s="24"/>
      <c r="CJ198" s="24"/>
      <c r="CK198" s="6"/>
      <c r="CL198" s="6"/>
    </row>
    <row r="199" spans="72:90" ht="12">
      <c r="BT199" s="5">
        <f t="shared" si="226"/>
        <v>1.189626010367361</v>
      </c>
      <c r="BU199" s="24"/>
      <c r="BV199" s="24"/>
      <c r="BW199" s="24"/>
      <c r="BX199" s="24"/>
      <c r="BY199" s="24">
        <f t="shared" si="227"/>
        <v>0.035184449225846785</v>
      </c>
      <c r="BZ199" s="24"/>
      <c r="CA199" s="6"/>
      <c r="CB199" s="6"/>
      <c r="CD199" s="5">
        <f t="shared" si="224"/>
        <v>-1.215473172584628</v>
      </c>
      <c r="CE199" s="24"/>
      <c r="CF199" s="24"/>
      <c r="CG199" s="24"/>
      <c r="CH199" s="24">
        <f t="shared" si="225"/>
        <v>0.0040808641091191755</v>
      </c>
      <c r="CI199" s="24"/>
      <c r="CJ199" s="24"/>
      <c r="CK199" s="6"/>
      <c r="CL199" s="6"/>
    </row>
    <row r="200" spans="72:90" ht="12">
      <c r="BT200" s="5">
        <f t="shared" si="226"/>
        <v>1.203646972687581</v>
      </c>
      <c r="BU200" s="24"/>
      <c r="BV200" s="24"/>
      <c r="BW200" s="24"/>
      <c r="BX200" s="24"/>
      <c r="BY200" s="24">
        <f t="shared" si="227"/>
        <v>0.031091599389984736</v>
      </c>
      <c r="BZ200" s="24"/>
      <c r="CA200" s="6"/>
      <c r="CB200" s="6"/>
      <c r="CD200" s="5">
        <f t="shared" si="224"/>
        <v>-1.212751820775248</v>
      </c>
      <c r="CE200" s="24"/>
      <c r="CF200" s="24"/>
      <c r="CG200" s="24"/>
      <c r="CH200" s="24">
        <f t="shared" si="225"/>
        <v>0.004874243610677564</v>
      </c>
      <c r="CI200" s="24"/>
      <c r="CJ200" s="24"/>
      <c r="CK200" s="6"/>
      <c r="CL200" s="6"/>
    </row>
    <row r="201" spans="72:90" ht="12">
      <c r="BT201" s="5">
        <f>BM105</f>
        <v>1.2914379494342854</v>
      </c>
      <c r="BU201" s="24"/>
      <c r="BV201" s="24"/>
      <c r="BW201" s="24"/>
      <c r="BX201" s="24"/>
      <c r="BY201" s="24">
        <f>BN105</f>
        <v>-0.001982170434192216</v>
      </c>
      <c r="BZ201" s="24"/>
      <c r="CA201" s="6"/>
      <c r="CB201" s="6"/>
      <c r="CD201" s="5">
        <f t="shared" si="224"/>
        <v>-1.2098575809072258</v>
      </c>
      <c r="CE201" s="24"/>
      <c r="CF201" s="24"/>
      <c r="CG201" s="24"/>
      <c r="CH201" s="24">
        <f t="shared" si="225"/>
        <v>0.005715327186451291</v>
      </c>
      <c r="CI201" s="24"/>
      <c r="CJ201" s="24"/>
      <c r="CK201" s="6"/>
      <c r="CL201" s="6"/>
    </row>
    <row r="202" spans="72:90" ht="12">
      <c r="BT202" s="5">
        <f>BM106</f>
        <v>1.2995861730329763</v>
      </c>
      <c r="BU202" s="24"/>
      <c r="BV202" s="24"/>
      <c r="BW202" s="24"/>
      <c r="BX202" s="24"/>
      <c r="BY202" s="24">
        <f>BN106</f>
        <v>1.0071438635198421E-16</v>
      </c>
      <c r="BZ202" s="24"/>
      <c r="CA202" s="6"/>
      <c r="CB202" s="6"/>
      <c r="CD202" s="5">
        <f t="shared" si="224"/>
        <v>-1.2068063390415136</v>
      </c>
      <c r="CE202" s="24"/>
      <c r="CF202" s="24"/>
      <c r="CG202" s="24"/>
      <c r="CH202" s="24">
        <f t="shared" si="225"/>
        <v>0.006599132041159195</v>
      </c>
      <c r="CI202" s="24"/>
      <c r="CJ202" s="24"/>
      <c r="CK202" s="6"/>
      <c r="CL202" s="6"/>
    </row>
    <row r="203" spans="72:90" ht="12">
      <c r="BT203" s="5"/>
      <c r="BU203" s="24"/>
      <c r="BV203" s="24"/>
      <c r="BW203" s="24"/>
      <c r="BX203" s="24"/>
      <c r="BY203" s="24"/>
      <c r="BZ203" s="24"/>
      <c r="CA203" s="6"/>
      <c r="CB203" s="6"/>
      <c r="CD203" s="5">
        <f t="shared" si="224"/>
        <v>-1.20361022682639</v>
      </c>
      <c r="CE203" s="24"/>
      <c r="CF203" s="24"/>
      <c r="CG203" s="24"/>
      <c r="CH203" s="24">
        <f t="shared" si="225"/>
        <v>0.007521825035581464</v>
      </c>
      <c r="CI203" s="24"/>
      <c r="CJ203" s="24"/>
      <c r="CK203" s="6"/>
      <c r="CL203" s="6"/>
    </row>
    <row r="204" spans="72:90" ht="12">
      <c r="BT204" s="5">
        <f>BP27</f>
        <v>-0.43478260869565205</v>
      </c>
      <c r="BU204" s="24"/>
      <c r="BV204" s="24"/>
      <c r="BW204" s="24"/>
      <c r="BX204" s="24"/>
      <c r="BY204" s="24"/>
      <c r="BZ204" s="24">
        <f>BQ27</f>
        <v>-7.526003875891039E-17</v>
      </c>
      <c r="CA204" s="6"/>
      <c r="CB204" s="6"/>
      <c r="CD204" s="5">
        <f t="shared" si="224"/>
        <v>-1.2002792167011411</v>
      </c>
      <c r="CE204" s="24"/>
      <c r="CF204" s="24"/>
      <c r="CG204" s="24"/>
      <c r="CH204" s="24">
        <f t="shared" si="225"/>
        <v>0.008480239523578681</v>
      </c>
      <c r="CI204" s="24"/>
      <c r="CJ204" s="24"/>
      <c r="CK204" s="6"/>
      <c r="CL204" s="6"/>
    </row>
    <row r="205" spans="72:90" ht="12">
      <c r="BT205" s="5">
        <f aca="true" t="shared" si="228" ref="BT205:BT213">BP29</f>
        <v>-0.4347741544273463</v>
      </c>
      <c r="BU205" s="24"/>
      <c r="BV205" s="24"/>
      <c r="BW205" s="24"/>
      <c r="BX205" s="24"/>
      <c r="BY205" s="24"/>
      <c r="BZ205" s="24">
        <f aca="true" t="shared" si="229" ref="BZ205:BZ213">BQ29</f>
        <v>-9.70795345302724E-06</v>
      </c>
      <c r="CA205" s="6"/>
      <c r="CB205" s="6"/>
      <c r="CD205" s="5">
        <f t="shared" si="224"/>
        <v>-1.1968218131825585</v>
      </c>
      <c r="CE205" s="24"/>
      <c r="CF205" s="24"/>
      <c r="CG205" s="24"/>
      <c r="CH205" s="24">
        <f t="shared" si="225"/>
        <v>0.00947166511677977</v>
      </c>
      <c r="CI205" s="24"/>
      <c r="CJ205" s="24"/>
      <c r="CK205" s="6"/>
      <c r="CL205" s="6"/>
    </row>
    <row r="206" spans="72:90" ht="12">
      <c r="BT206" s="5">
        <f t="shared" si="228"/>
        <v>-0.43473614962489815</v>
      </c>
      <c r="BU206" s="24"/>
      <c r="BV206" s="24"/>
      <c r="BW206" s="24"/>
      <c r="BX206" s="24"/>
      <c r="BY206" s="24"/>
      <c r="BZ206" s="24">
        <f t="shared" si="229"/>
        <v>-5.3272018931567076E-05</v>
      </c>
      <c r="CA206" s="6"/>
      <c r="CB206" s="6"/>
      <c r="CD206" s="5">
        <f t="shared" si="224"/>
        <v>-1.1932454069084073</v>
      </c>
      <c r="CE206" s="24"/>
      <c r="CF206" s="24"/>
      <c r="CG206" s="24"/>
      <c r="CH206" s="24">
        <f t="shared" si="225"/>
        <v>0.010493739240058586</v>
      </c>
      <c r="CI206" s="24"/>
      <c r="CJ206" s="24"/>
      <c r="CK206" s="6"/>
      <c r="CL206" s="6"/>
    </row>
    <row r="207" spans="72:90" ht="12">
      <c r="BT207" s="5">
        <f t="shared" si="228"/>
        <v>-0.4346583239687859</v>
      </c>
      <c r="BU207" s="24"/>
      <c r="BV207" s="24"/>
      <c r="BW207" s="24"/>
      <c r="BX207" s="24"/>
      <c r="BY207" s="24"/>
      <c r="BZ207" s="24">
        <f t="shared" si="229"/>
        <v>-0.00014231680174651211</v>
      </c>
      <c r="CA207" s="6"/>
      <c r="CB207" s="6"/>
      <c r="CD207" s="5">
        <f t="shared" si="224"/>
        <v>-1.1895565395116616</v>
      </c>
      <c r="CE207" s="24"/>
      <c r="CF207" s="24"/>
      <c r="CG207" s="24"/>
      <c r="CH207" s="24">
        <f t="shared" si="225"/>
        <v>0.011544366130591566</v>
      </c>
      <c r="CI207" s="24"/>
      <c r="CJ207" s="24"/>
      <c r="CK207" s="6"/>
      <c r="CL207" s="6"/>
    </row>
    <row r="208" spans="72:90" ht="12">
      <c r="BT208" s="5">
        <f t="shared" si="228"/>
        <v>-0.43453511357730873</v>
      </c>
      <c r="BU208" s="24"/>
      <c r="BV208" s="24"/>
      <c r="BW208" s="24"/>
      <c r="BX208" s="24"/>
      <c r="BY208" s="24"/>
      <c r="BZ208" s="24">
        <f t="shared" si="229"/>
        <v>-0.0002830430556928511</v>
      </c>
      <c r="CA208" s="6"/>
      <c r="CB208" s="6"/>
      <c r="CD208" s="5">
        <f t="shared" si="224"/>
        <v>-1.1857610376820988</v>
      </c>
      <c r="CE208" s="24"/>
      <c r="CF208" s="24"/>
      <c r="CG208" s="24"/>
      <c r="CH208" s="24">
        <f t="shared" si="225"/>
        <v>0.012621675048989145</v>
      </c>
      <c r="CI208" s="24"/>
      <c r="CJ208" s="24"/>
      <c r="CK208" s="6"/>
      <c r="CL208" s="6"/>
    </row>
    <row r="209" spans="72:90" ht="12">
      <c r="BT209" s="5">
        <f t="shared" si="228"/>
        <v>-0.4343635174633074</v>
      </c>
      <c r="BU209" s="24"/>
      <c r="BV209" s="24"/>
      <c r="BW209" s="24"/>
      <c r="BX209" s="24"/>
      <c r="BY209" s="24"/>
      <c r="BZ209" s="24">
        <f t="shared" si="229"/>
        <v>-0.00047872028501508355</v>
      </c>
      <c r="CA209" s="6"/>
      <c r="CB209" s="6"/>
      <c r="CD209" s="5">
        <f t="shared" si="224"/>
        <v>-1.1857610376820988</v>
      </c>
      <c r="CE209" s="24"/>
      <c r="CF209" s="24"/>
      <c r="CG209" s="24"/>
      <c r="CH209" s="24">
        <f t="shared" si="225"/>
        <v>0.012621675048989145</v>
      </c>
      <c r="CI209" s="24"/>
      <c r="CJ209" s="24"/>
      <c r="CK209" s="6"/>
      <c r="CL209" s="6"/>
    </row>
    <row r="210" spans="72:90" ht="12">
      <c r="BT210" s="5">
        <f t="shared" si="228"/>
        <v>-0.4341423229612081</v>
      </c>
      <c r="BU210" s="24"/>
      <c r="BV210" s="24"/>
      <c r="BW210" s="24"/>
      <c r="BX210" s="24"/>
      <c r="BY210" s="24"/>
      <c r="BZ210" s="24">
        <f t="shared" si="229"/>
        <v>-0.0007305918097953494</v>
      </c>
      <c r="CA210" s="6"/>
      <c r="CB210" s="6"/>
      <c r="CD210" s="5">
        <f t="shared" si="224"/>
        <v>-1.1835820396019343</v>
      </c>
      <c r="CE210" s="24"/>
      <c r="CF210" s="24"/>
      <c r="CG210" s="24"/>
      <c r="CH210" s="24">
        <f t="shared" si="225"/>
        <v>0.013237537205328498</v>
      </c>
      <c r="CI210" s="24"/>
      <c r="CJ210" s="24"/>
      <c r="CK210" s="6"/>
      <c r="CL210" s="6"/>
    </row>
    <row r="211" spans="72:90" ht="12">
      <c r="BT211" s="5">
        <f t="shared" si="228"/>
        <v>-0.43387169599237163</v>
      </c>
      <c r="BU211" s="24"/>
      <c r="BV211" s="24"/>
      <c r="BW211" s="24"/>
      <c r="BX211" s="24"/>
      <c r="BY211" s="24"/>
      <c r="BZ211" s="24">
        <f t="shared" si="229"/>
        <v>-0.0010383522506910152</v>
      </c>
      <c r="CA211" s="6"/>
      <c r="CB211" s="6"/>
      <c r="CD211" s="5">
        <f t="shared" si="224"/>
        <v>-1.18121512033371</v>
      </c>
      <c r="CE211" s="24"/>
      <c r="CF211" s="24"/>
      <c r="CG211" s="24"/>
      <c r="CH211" s="24">
        <f t="shared" si="225"/>
        <v>0.013905121228688866</v>
      </c>
      <c r="CI211" s="24"/>
      <c r="CJ211" s="24"/>
      <c r="CK211" s="6"/>
      <c r="CL211" s="6"/>
    </row>
    <row r="212" spans="72:90" ht="12">
      <c r="BT212" s="5">
        <f t="shared" si="228"/>
        <v>-0.43355292612325397</v>
      </c>
      <c r="BU212" s="24"/>
      <c r="BV212" s="24"/>
      <c r="BW212" s="24"/>
      <c r="BX212" s="24"/>
      <c r="BY212" s="24"/>
      <c r="BZ212" s="24">
        <f t="shared" si="229"/>
        <v>-0.0014004412638670696</v>
      </c>
      <c r="CA212" s="6"/>
      <c r="CB212" s="6"/>
      <c r="CD212" s="5">
        <f t="shared" si="224"/>
        <v>-1.1786367828330893</v>
      </c>
      <c r="CE212" s="24"/>
      <c r="CF212" s="24"/>
      <c r="CG212" s="24"/>
      <c r="CH212" s="24">
        <f t="shared" si="225"/>
        <v>0.014630713421088182</v>
      </c>
      <c r="CI212" s="24"/>
      <c r="CJ212" s="24"/>
      <c r="CK212" s="6"/>
      <c r="CL212" s="6"/>
    </row>
    <row r="213" spans="72:90" ht="12">
      <c r="BT213" s="5">
        <f t="shared" si="228"/>
        <v>-0.4331882518764136</v>
      </c>
      <c r="BU213" s="24"/>
      <c r="BV213" s="24"/>
      <c r="BW213" s="24"/>
      <c r="BX213" s="24"/>
      <c r="BY213" s="24"/>
      <c r="BZ213" s="24">
        <f t="shared" si="229"/>
        <v>-0.0018142406888639487</v>
      </c>
      <c r="CA213" s="6"/>
      <c r="CB213" s="6"/>
      <c r="CD213" s="5">
        <f t="shared" si="224"/>
        <v>-1.1758196132367085</v>
      </c>
      <c r="CE213" s="24"/>
      <c r="CF213" s="24"/>
      <c r="CG213" s="24"/>
      <c r="CH213" s="24">
        <f t="shared" si="225"/>
        <v>0.015421616594677778</v>
      </c>
      <c r="CI213" s="24"/>
      <c r="CJ213" s="24"/>
      <c r="CK213" s="6"/>
      <c r="CL213" s="6"/>
    </row>
    <row r="214" spans="72:90" ht="12">
      <c r="BT214" s="5">
        <f aca="true" t="shared" si="230" ref="BT214:BT223">BP48</f>
        <v>-0.4270798937621385</v>
      </c>
      <c r="BU214" s="24"/>
      <c r="BV214" s="24"/>
      <c r="BW214" s="24"/>
      <c r="BX214" s="24"/>
      <c r="BY214" s="24"/>
      <c r="BZ214" s="24">
        <f aca="true" t="shared" si="231" ref="BZ214:BZ223">BQ48</f>
        <v>-0.008710322612139318</v>
      </c>
      <c r="CA214" s="6"/>
      <c r="CB214" s="6"/>
      <c r="CD214" s="5">
        <f t="shared" si="224"/>
        <v>-1.1727314522890557</v>
      </c>
      <c r="CE214" s="24"/>
      <c r="CF214" s="24"/>
      <c r="CG214" s="24"/>
      <c r="CH214" s="24">
        <f t="shared" si="225"/>
        <v>0.016286358185123306</v>
      </c>
      <c r="CI214" s="24"/>
      <c r="CJ214" s="24"/>
      <c r="CK214" s="6"/>
      <c r="CL214" s="6"/>
    </row>
    <row r="215" spans="72:90" ht="12">
      <c r="BT215" s="5">
        <f t="shared" si="230"/>
        <v>-0.4270798937621385</v>
      </c>
      <c r="BU215" s="24"/>
      <c r="BV215" s="24"/>
      <c r="BW215" s="24"/>
      <c r="BX215" s="24"/>
      <c r="BY215" s="24"/>
      <c r="BZ215" s="24">
        <f t="shared" si="231"/>
        <v>-0.008710322612139318</v>
      </c>
      <c r="CA215" s="6"/>
      <c r="CB215" s="6"/>
      <c r="CD215" s="5">
        <f t="shared" si="224"/>
        <v>-1.1693343513722585</v>
      </c>
      <c r="CE215" s="24"/>
      <c r="CF215" s="24"/>
      <c r="CG215" s="24"/>
      <c r="CH215" s="24">
        <f t="shared" si="225"/>
        <v>0.017234950586952957</v>
      </c>
      <c r="CI215" s="24"/>
      <c r="CJ215" s="24"/>
      <c r="CK215" s="6"/>
      <c r="CL215" s="6"/>
    </row>
    <row r="216" spans="72:90" ht="12">
      <c r="BT216" s="5">
        <f t="shared" si="230"/>
        <v>-0.4266945623005319</v>
      </c>
      <c r="BU216" s="24"/>
      <c r="BV216" s="24"/>
      <c r="BW216" s="24"/>
      <c r="BX216" s="24"/>
      <c r="BY216" s="24"/>
      <c r="BZ216" s="24">
        <f t="shared" si="231"/>
        <v>-0.009143583962295457</v>
      </c>
      <c r="CA216" s="6"/>
      <c r="CB216" s="6"/>
      <c r="CD216" s="5">
        <f t="shared" si="224"/>
        <v>-1.165583245849966</v>
      </c>
      <c r="CE216" s="24"/>
      <c r="CF216" s="24"/>
      <c r="CG216" s="24"/>
      <c r="CH216" s="24">
        <f t="shared" si="225"/>
        <v>0.018279219410241965</v>
      </c>
      <c r="CI216" s="24"/>
      <c r="CJ216" s="24"/>
      <c r="CK216" s="6"/>
      <c r="CL216" s="6"/>
    </row>
    <row r="217" spans="72:90" ht="12">
      <c r="BT217" s="5">
        <f t="shared" si="230"/>
        <v>-0.4262759990767126</v>
      </c>
      <c r="BU217" s="24"/>
      <c r="BV217" s="24"/>
      <c r="BW217" s="24"/>
      <c r="BX217" s="24"/>
      <c r="BY217" s="24"/>
      <c r="BZ217" s="24">
        <f t="shared" si="231"/>
        <v>-0.009614136201407672</v>
      </c>
      <c r="CA217" s="6"/>
      <c r="CB217" s="6"/>
      <c r="CD217" s="5">
        <f t="shared" si="224"/>
        <v>-1.1614242535827615</v>
      </c>
      <c r="CE217" s="24"/>
      <c r="CF217" s="24"/>
      <c r="CG217" s="24"/>
      <c r="CH217" s="24">
        <f t="shared" si="225"/>
        <v>0.0194332209186856</v>
      </c>
      <c r="CI217" s="24"/>
      <c r="CJ217" s="24"/>
      <c r="CK217" s="6"/>
      <c r="CL217" s="6"/>
    </row>
    <row r="218" spans="72:90" ht="12">
      <c r="BT218" s="5">
        <f t="shared" si="230"/>
        <v>-0.4258200489009537</v>
      </c>
      <c r="BU218" s="24"/>
      <c r="BV218" s="24"/>
      <c r="BW218" s="24"/>
      <c r="BX218" s="24"/>
      <c r="BY218" s="24"/>
      <c r="BZ218" s="24">
        <f t="shared" si="231"/>
        <v>-0.01012664929938059</v>
      </c>
      <c r="CA218" s="6"/>
      <c r="CB218" s="6"/>
      <c r="CD218" s="5">
        <f t="shared" si="224"/>
        <v>-1.1567924708951334</v>
      </c>
      <c r="CE218" s="24"/>
      <c r="CF218" s="24"/>
      <c r="CG218" s="24"/>
      <c r="CH218" s="24">
        <f t="shared" si="225"/>
        <v>0.020713777761115104</v>
      </c>
      <c r="CI218" s="24"/>
      <c r="CJ218" s="24"/>
      <c r="CK218" s="6"/>
      <c r="CL218" s="6"/>
    </row>
    <row r="219" spans="72:90" ht="12">
      <c r="BT219" s="5">
        <f t="shared" si="230"/>
        <v>-0.42532186393785126</v>
      </c>
      <c r="BU219" s="24"/>
      <c r="BV219" s="24"/>
      <c r="BW219" s="24"/>
      <c r="BX219" s="24"/>
      <c r="BY219" s="24"/>
      <c r="BZ219" s="24">
        <f t="shared" si="231"/>
        <v>-0.01068657566411876</v>
      </c>
      <c r="CA219" s="6"/>
      <c r="CB219" s="6"/>
      <c r="CD219" s="5">
        <f t="shared" si="224"/>
        <v>-1.1516090866170892</v>
      </c>
      <c r="CE219" s="24"/>
      <c r="CF219" s="24"/>
      <c r="CG219" s="24"/>
      <c r="CH219" s="24">
        <f t="shared" si="225"/>
        <v>0.02214117333940091</v>
      </c>
      <c r="CI219" s="24"/>
      <c r="CJ219" s="24"/>
      <c r="CK219" s="6"/>
      <c r="CL219" s="6"/>
    </row>
    <row r="220" spans="72:90" ht="12">
      <c r="BT220" s="5">
        <f t="shared" si="230"/>
        <v>-0.42477575718242655</v>
      </c>
      <c r="BU220" s="24"/>
      <c r="BV220" s="24"/>
      <c r="BW220" s="24"/>
      <c r="BX220" s="24"/>
      <c r="BY220" s="24"/>
      <c r="BZ220" s="24">
        <f t="shared" si="231"/>
        <v>-0.01130031711634127</v>
      </c>
      <c r="CA220" s="6"/>
      <c r="CB220" s="6"/>
      <c r="CD220" s="5">
        <f t="shared" si="224"/>
        <v>-1.135931625158148</v>
      </c>
      <c r="CE220" s="24"/>
      <c r="CF220" s="24"/>
      <c r="CG220" s="24"/>
      <c r="CH220" s="24">
        <f t="shared" si="225"/>
        <v>0.02620154481745468</v>
      </c>
      <c r="CI220" s="24"/>
      <c r="CJ220" s="24"/>
      <c r="CK220" s="6"/>
      <c r="CL220" s="6"/>
    </row>
    <row r="221" spans="72:90" ht="12">
      <c r="BT221" s="5">
        <f t="shared" si="230"/>
        <v>-0.4241750178456595</v>
      </c>
      <c r="BU221" s="24"/>
      <c r="BV221" s="24"/>
      <c r="BW221" s="24"/>
      <c r="BX221" s="24"/>
      <c r="BY221" s="24"/>
      <c r="BZ221" s="24">
        <f t="shared" si="231"/>
        <v>-0.011975435821845874</v>
      </c>
      <c r="CA221" s="6"/>
      <c r="CB221" s="6"/>
      <c r="CD221" s="5">
        <f aca="true" t="shared" si="232" ref="CD221:CD244">AN61</f>
        <v>-1.103152611070923</v>
      </c>
      <c r="CE221" s="24"/>
      <c r="CF221" s="24"/>
      <c r="CG221" s="24"/>
      <c r="CH221" s="24">
        <f aca="true" t="shared" si="233" ref="CH221:CH244">AO61</f>
        <v>0.0345471398249102</v>
      </c>
      <c r="CI221" s="24"/>
      <c r="CJ221" s="24"/>
      <c r="CK221" s="6"/>
      <c r="CL221" s="6"/>
    </row>
    <row r="222" spans="72:90" ht="12">
      <c r="BT222" s="5">
        <f t="shared" si="230"/>
        <v>-0.4235116767501794</v>
      </c>
      <c r="BU222" s="24"/>
      <c r="BV222" s="24"/>
      <c r="BW222" s="24"/>
      <c r="BX222" s="24"/>
      <c r="BY222" s="24"/>
      <c r="BZ222" s="24">
        <f t="shared" si="231"/>
        <v>-0.012720923144513832</v>
      </c>
      <c r="CA222" s="6"/>
      <c r="CB222" s="6"/>
      <c r="CD222" s="5">
        <f t="shared" si="232"/>
        <v>-1.069456802398046</v>
      </c>
      <c r="CE222" s="24"/>
      <c r="CF222" s="24"/>
      <c r="CG222" s="24"/>
      <c r="CH222" s="24">
        <f t="shared" si="233"/>
        <v>0.04313188046488736</v>
      </c>
      <c r="CI222" s="24"/>
      <c r="CJ222" s="24"/>
      <c r="CK222" s="6"/>
      <c r="CL222" s="6"/>
    </row>
    <row r="223" spans="72:90" ht="12">
      <c r="BT223" s="5">
        <f t="shared" si="230"/>
        <v>-0.4227762054417276</v>
      </c>
      <c r="BU223" s="24"/>
      <c r="BV223" s="24"/>
      <c r="BW223" s="24"/>
      <c r="BX223" s="24"/>
      <c r="BY223" s="24"/>
      <c r="BZ223" s="24">
        <f t="shared" si="231"/>
        <v>-0.013547545650918192</v>
      </c>
      <c r="CA223" s="6"/>
      <c r="CB223" s="6"/>
      <c r="CD223" s="5">
        <f t="shared" si="232"/>
        <v>-1.0346554591325205</v>
      </c>
      <c r="CE223" s="24"/>
      <c r="CF223" s="24"/>
      <c r="CG223" s="24"/>
      <c r="CH223" s="24">
        <f t="shared" si="233"/>
        <v>0.05200258514376671</v>
      </c>
      <c r="CI223" s="24"/>
      <c r="CJ223" s="24"/>
      <c r="CK223" s="6"/>
      <c r="CL223" s="6"/>
    </row>
    <row r="224" spans="72:90" ht="12">
      <c r="BT224" s="5">
        <f>BP68</f>
        <v>-0.32580669559916325</v>
      </c>
      <c r="BU224" s="24"/>
      <c r="BV224" s="24"/>
      <c r="BW224" s="24"/>
      <c r="BX224" s="24"/>
      <c r="BY224" s="24"/>
      <c r="BZ224" s="24">
        <f>BQ68</f>
        <v>-0.14317868327504232</v>
      </c>
      <c r="CA224" s="6"/>
      <c r="CB224" s="6"/>
      <c r="CD224" s="5">
        <f t="shared" si="232"/>
        <v>-0.9985067836224573</v>
      </c>
      <c r="CE224" s="24"/>
      <c r="CF224" s="24"/>
      <c r="CG224" s="24"/>
      <c r="CH224" s="24">
        <f t="shared" si="233"/>
        <v>0.06121850762160447</v>
      </c>
      <c r="CI224" s="24"/>
      <c r="CJ224" s="24"/>
      <c r="CK224" s="6"/>
      <c r="CL224" s="6"/>
    </row>
    <row r="225" spans="72:90" ht="12">
      <c r="BT225" s="5">
        <f aca="true" t="shared" si="234" ref="BT225:BT234">BP85</f>
        <v>1.1445545749393924</v>
      </c>
      <c r="BU225" s="24"/>
      <c r="BV225" s="24"/>
      <c r="BW225" s="24"/>
      <c r="BX225" s="24"/>
      <c r="BY225" s="24"/>
      <c r="BZ225" s="24">
        <f aca="true" t="shared" si="235" ref="BZ225:BZ234">BQ85</f>
        <v>0.07851812055539442</v>
      </c>
      <c r="CA225" s="6"/>
      <c r="CB225" s="6"/>
      <c r="CD225" s="5">
        <f t="shared" si="232"/>
        <v>-0.9606964854248661</v>
      </c>
      <c r="CE225" s="24"/>
      <c r="CF225" s="24"/>
      <c r="CG225" s="24"/>
      <c r="CH225" s="24">
        <f t="shared" si="233"/>
        <v>0.07085560631405652</v>
      </c>
      <c r="CI225" s="24"/>
      <c r="CJ225" s="24"/>
      <c r="CK225" s="6"/>
      <c r="CL225" s="6"/>
    </row>
    <row r="226" spans="72:90" ht="12">
      <c r="BT226" s="5">
        <f t="shared" si="234"/>
        <v>1.1445545749393924</v>
      </c>
      <c r="BU226" s="24"/>
      <c r="BV226" s="24"/>
      <c r="BW226" s="24"/>
      <c r="BX226" s="24"/>
      <c r="BY226" s="24"/>
      <c r="BZ226" s="24">
        <f t="shared" si="235"/>
        <v>0.07851812055539442</v>
      </c>
      <c r="CA226" s="6"/>
      <c r="CB226" s="6"/>
      <c r="CD226" s="5">
        <f t="shared" si="232"/>
        <v>-0.9208093374112798</v>
      </c>
      <c r="CE226" s="24"/>
      <c r="CF226" s="24"/>
      <c r="CG226" s="24"/>
      <c r="CH226" s="24">
        <f t="shared" si="233"/>
        <v>0.08101264940032127</v>
      </c>
      <c r="CI226" s="24"/>
      <c r="CJ226" s="24"/>
      <c r="CK226" s="6"/>
      <c r="CL226" s="6"/>
    </row>
    <row r="227" spans="72:90" ht="12">
      <c r="BT227" s="5">
        <f t="shared" si="234"/>
        <v>1.1653062626461448</v>
      </c>
      <c r="BU227" s="24"/>
      <c r="BV227" s="24"/>
      <c r="BW227" s="24"/>
      <c r="BX227" s="24"/>
      <c r="BY227" s="24"/>
      <c r="BZ227" s="24">
        <f t="shared" si="235"/>
        <v>0.07151968937829653</v>
      </c>
      <c r="CA227" s="6"/>
      <c r="CB227" s="6"/>
      <c r="CD227" s="5">
        <f t="shared" si="232"/>
        <v>-0.8782865384041274</v>
      </c>
      <c r="CE227" s="24"/>
      <c r="CF227" s="24"/>
      <c r="CG227" s="24"/>
      <c r="CH227" s="24">
        <f t="shared" si="233"/>
        <v>0.09182012271563839</v>
      </c>
      <c r="CI227" s="24"/>
      <c r="CJ227" s="24"/>
      <c r="CK227" s="6"/>
      <c r="CL227" s="6"/>
    </row>
    <row r="228" spans="72:90" ht="12">
      <c r="BT228" s="5">
        <f t="shared" si="234"/>
        <v>1.1853421675819453</v>
      </c>
      <c r="BU228" s="24"/>
      <c r="BV228" s="24"/>
      <c r="BW228" s="24"/>
      <c r="BX228" s="24"/>
      <c r="BY228" s="24"/>
      <c r="BZ228" s="24">
        <f t="shared" si="235"/>
        <v>0.06499121546090203</v>
      </c>
      <c r="CA228" s="6"/>
      <c r="CB228" s="6"/>
      <c r="CD228" s="5">
        <f t="shared" si="232"/>
        <v>-0.8323600377812586</v>
      </c>
      <c r="CE228" s="24"/>
      <c r="CF228" s="24"/>
      <c r="CG228" s="24"/>
      <c r="CH228" s="24">
        <f t="shared" si="233"/>
        <v>0.10345352074265476</v>
      </c>
      <c r="CI228" s="24"/>
      <c r="CJ228" s="24"/>
      <c r="CK228" s="6"/>
      <c r="CL228" s="6"/>
    </row>
    <row r="229" spans="72:90" ht="12">
      <c r="BT229" s="5">
        <f t="shared" si="234"/>
        <v>1.2044221307265008</v>
      </c>
      <c r="BU229" s="24"/>
      <c r="BV229" s="24"/>
      <c r="BW229" s="24"/>
      <c r="BX229" s="24"/>
      <c r="BY229" s="24"/>
      <c r="BZ229" s="24">
        <f t="shared" si="235"/>
        <v>0.059007969905866674</v>
      </c>
      <c r="CA229" s="6"/>
      <c r="CB229" s="6"/>
      <c r="CD229" s="5">
        <f t="shared" si="232"/>
        <v>-0.7819481719447157</v>
      </c>
      <c r="CE229" s="24"/>
      <c r="CF229" s="24"/>
      <c r="CG229" s="24"/>
      <c r="CH229" s="24">
        <f t="shared" si="233"/>
        <v>0.11615367576973035</v>
      </c>
      <c r="CI229" s="24"/>
      <c r="CJ229" s="24"/>
      <c r="CK229" s="6"/>
      <c r="CL229" s="6"/>
    </row>
    <row r="230" spans="72:90" ht="12">
      <c r="BT230" s="5">
        <f t="shared" si="234"/>
        <v>1.2232383820365258</v>
      </c>
      <c r="BU230" s="24"/>
      <c r="BV230" s="24"/>
      <c r="BW230" s="24"/>
      <c r="BX230" s="24"/>
      <c r="BY230" s="24"/>
      <c r="BZ230" s="24">
        <f t="shared" si="235"/>
        <v>0.05321686984285517</v>
      </c>
      <c r="CA230" s="6"/>
      <c r="CB230" s="6"/>
      <c r="CD230" s="5">
        <f t="shared" si="232"/>
        <v>-0.7254837298250882</v>
      </c>
      <c r="CE230" s="24"/>
      <c r="CF230" s="24"/>
      <c r="CG230" s="24"/>
      <c r="CH230" s="24">
        <f t="shared" si="233"/>
        <v>0.13025872120477605</v>
      </c>
      <c r="CI230" s="24"/>
      <c r="CJ230" s="24"/>
      <c r="CK230" s="6"/>
      <c r="CL230" s="6"/>
    </row>
    <row r="231" spans="72:90" ht="12">
      <c r="BT231" s="5">
        <f t="shared" si="234"/>
        <v>1.2407342780743775</v>
      </c>
      <c r="BU231" s="24"/>
      <c r="BV231" s="24"/>
      <c r="BW231" s="24"/>
      <c r="BX231" s="24"/>
      <c r="BY231" s="24"/>
      <c r="BZ231" s="24">
        <f t="shared" si="235"/>
        <v>0.048072658019778655</v>
      </c>
      <c r="CA231" s="6"/>
      <c r="CB231" s="6"/>
      <c r="CD231" s="5">
        <f t="shared" si="232"/>
        <v>-0.6606184673628136</v>
      </c>
      <c r="CE231" s="24"/>
      <c r="CF231" s="24"/>
      <c r="CG231" s="24"/>
      <c r="CH231" s="24">
        <f t="shared" si="233"/>
        <v>0.14625589975039735</v>
      </c>
      <c r="CI231" s="24"/>
      <c r="CJ231" s="24"/>
      <c r="CK231" s="6"/>
      <c r="CL231" s="6"/>
    </row>
    <row r="232" spans="72:90" ht="12">
      <c r="BT232" s="5">
        <f t="shared" si="234"/>
        <v>1.2579566793588877</v>
      </c>
      <c r="BU232" s="24"/>
      <c r="BV232" s="24"/>
      <c r="BW232" s="24"/>
      <c r="BX232" s="24"/>
      <c r="BY232" s="24"/>
      <c r="BZ232" s="24">
        <f t="shared" si="235"/>
        <v>0.0430787665682683</v>
      </c>
      <c r="CA232" s="6"/>
      <c r="CB232" s="6"/>
      <c r="CD232" s="5">
        <f t="shared" si="232"/>
        <v>-0.5836891213953763</v>
      </c>
      <c r="CE232" s="24"/>
      <c r="CF232" s="24"/>
      <c r="CG232" s="24"/>
      <c r="CH232" s="24">
        <f t="shared" si="233"/>
        <v>0.1648683532911339</v>
      </c>
      <c r="CI232" s="24"/>
      <c r="CJ232" s="24"/>
      <c r="CK232" s="6"/>
      <c r="CL232" s="6"/>
    </row>
    <row r="233" spans="72:90" ht="12">
      <c r="BT233" s="5">
        <f t="shared" si="234"/>
        <v>1.2741127253432067</v>
      </c>
      <c r="BU233" s="24"/>
      <c r="BV233" s="24"/>
      <c r="BW233" s="24"/>
      <c r="BX233" s="24"/>
      <c r="BY233" s="24"/>
      <c r="BZ233" s="24">
        <f t="shared" si="235"/>
        <v>0.03855985631830697</v>
      </c>
      <c r="CA233" s="6"/>
      <c r="CB233" s="6"/>
      <c r="CD233" s="5">
        <f t="shared" si="232"/>
        <v>-0.4886919768191476</v>
      </c>
      <c r="CE233" s="24"/>
      <c r="CF233" s="24"/>
      <c r="CG233" s="24"/>
      <c r="CH233" s="24">
        <f t="shared" si="233"/>
        <v>0.18720553967826964</v>
      </c>
      <c r="CI233" s="24"/>
      <c r="CJ233" s="24"/>
      <c r="CK233" s="6"/>
      <c r="CL233" s="6"/>
    </row>
    <row r="234" spans="72:90" ht="12">
      <c r="BT234" s="5">
        <f t="shared" si="234"/>
        <v>1.2896614654412044</v>
      </c>
      <c r="BU234" s="24"/>
      <c r="BV234" s="24"/>
      <c r="BW234" s="24"/>
      <c r="BX234" s="24"/>
      <c r="BY234" s="24"/>
      <c r="BZ234" s="24">
        <f t="shared" si="235"/>
        <v>0.034295819848018126</v>
      </c>
      <c r="CA234" s="6"/>
      <c r="CB234" s="6"/>
      <c r="CD234" s="5">
        <f t="shared" si="232"/>
        <v>-0.3651602958727425</v>
      </c>
      <c r="CE234" s="24"/>
      <c r="CF234" s="24"/>
      <c r="CG234" s="24"/>
      <c r="CH234" s="24">
        <f t="shared" si="233"/>
        <v>0.21503174420363558</v>
      </c>
      <c r="CI234" s="24"/>
      <c r="CJ234" s="24"/>
      <c r="CK234" s="6"/>
      <c r="CL234" s="6"/>
    </row>
    <row r="235" spans="72:90" ht="12">
      <c r="BT235" s="5">
        <f>BP105</f>
        <v>1.3908129494342854</v>
      </c>
      <c r="BU235" s="24"/>
      <c r="BV235" s="24"/>
      <c r="BW235" s="24"/>
      <c r="BX235" s="24"/>
      <c r="BY235" s="24"/>
      <c r="BZ235" s="24">
        <f>BQ105</f>
        <v>-0.0012944238911376284</v>
      </c>
      <c r="CA235" s="6"/>
      <c r="CB235" s="6"/>
      <c r="CD235" s="5">
        <f t="shared" si="232"/>
        <v>-0.049285907796687095</v>
      </c>
      <c r="CE235" s="24"/>
      <c r="CF235" s="24"/>
      <c r="CG235" s="24"/>
      <c r="CH235" s="24">
        <f t="shared" si="233"/>
        <v>0.2692540917455244</v>
      </c>
      <c r="CI235" s="24"/>
      <c r="CJ235" s="24"/>
      <c r="CK235" s="6"/>
      <c r="CL235" s="6"/>
    </row>
    <row r="236" spans="72:90" ht="12">
      <c r="BT236" s="5">
        <f>BP106</f>
        <v>1.3995861730329757</v>
      </c>
      <c r="BU236" s="24"/>
      <c r="BV236" s="24"/>
      <c r="BW236" s="24"/>
      <c r="BX236" s="24"/>
      <c r="BY236" s="24"/>
      <c r="BZ236" s="24">
        <f>BQ106</f>
        <v>9.351837453845433E-17</v>
      </c>
      <c r="CA236" s="6"/>
      <c r="CB236" s="6"/>
      <c r="CD236" s="5">
        <f t="shared" si="232"/>
        <v>0.3766607688576574</v>
      </c>
      <c r="CE236" s="24"/>
      <c r="CF236" s="24"/>
      <c r="CG236" s="24"/>
      <c r="CH236" s="24">
        <f t="shared" si="233"/>
        <v>0.33684705915103574</v>
      </c>
      <c r="CI236" s="24"/>
      <c r="CJ236" s="24"/>
      <c r="CK236" s="6"/>
      <c r="CL236" s="6"/>
    </row>
    <row r="237" spans="72:90" ht="12">
      <c r="BT237" s="5"/>
      <c r="BU237" s="24"/>
      <c r="BV237" s="24"/>
      <c r="BW237" s="24"/>
      <c r="BX237" s="24"/>
      <c r="BY237" s="24"/>
      <c r="BZ237" s="24"/>
      <c r="CA237" s="6"/>
      <c r="CB237" s="6"/>
      <c r="CD237" s="5">
        <f t="shared" si="232"/>
        <v>0.9865393289306393</v>
      </c>
      <c r="CE237" s="24"/>
      <c r="CF237" s="24"/>
      <c r="CG237" s="24"/>
      <c r="CH237" s="24">
        <f t="shared" si="233"/>
        <v>0.422789068938504</v>
      </c>
      <c r="CI237" s="24"/>
      <c r="CJ237" s="24"/>
      <c r="CK237" s="6"/>
      <c r="CL237" s="6"/>
    </row>
    <row r="238" spans="72:90" ht="12">
      <c r="BT238" s="5">
        <v>0</v>
      </c>
      <c r="BU238" s="24"/>
      <c r="BV238" s="24"/>
      <c r="BW238" s="24"/>
      <c r="BX238" s="24"/>
      <c r="BY238" s="24"/>
      <c r="BZ238" s="24"/>
      <c r="CA238" s="6">
        <f>1/8</f>
        <v>0.125</v>
      </c>
      <c r="CB238" s="6"/>
      <c r="CD238" s="5">
        <f t="shared" si="232"/>
        <v>1.1953611720413755</v>
      </c>
      <c r="CE238" s="24"/>
      <c r="CF238" s="24"/>
      <c r="CG238" s="24"/>
      <c r="CH238" s="24">
        <f t="shared" si="233"/>
        <v>0.44792786011697233</v>
      </c>
      <c r="CI238" s="24"/>
      <c r="CJ238" s="24"/>
      <c r="CK238" s="6"/>
      <c r="CL238" s="6"/>
    </row>
    <row r="239" spans="72:90" ht="12">
      <c r="BT239" s="5">
        <v>2</v>
      </c>
      <c r="BU239" s="24"/>
      <c r="BV239" s="24"/>
      <c r="BW239" s="24"/>
      <c r="BX239" s="24"/>
      <c r="BY239" s="24"/>
      <c r="BZ239" s="24"/>
      <c r="CA239" s="6">
        <f>1/8</f>
        <v>0.125</v>
      </c>
      <c r="CB239" s="6"/>
      <c r="CD239" s="5">
        <f t="shared" si="232"/>
        <v>1.4408515223921599</v>
      </c>
      <c r="CE239" s="24"/>
      <c r="CF239" s="24"/>
      <c r="CG239" s="24"/>
      <c r="CH239" s="24">
        <f t="shared" si="233"/>
        <v>0.4740674422026152</v>
      </c>
      <c r="CI239" s="24"/>
      <c r="CJ239" s="24"/>
      <c r="CK239" s="6"/>
      <c r="CL239" s="6"/>
    </row>
    <row r="240" spans="72:90" ht="12">
      <c r="BT240" s="5"/>
      <c r="BU240" s="24"/>
      <c r="BV240" s="24"/>
      <c r="BW240" s="24"/>
      <c r="BX240" s="24"/>
      <c r="BY240" s="24"/>
      <c r="BZ240" s="24"/>
      <c r="CA240" s="6"/>
      <c r="CB240" s="6"/>
      <c r="CD240" s="5">
        <f t="shared" si="232"/>
        <v>1.7811932140259092</v>
      </c>
      <c r="CE240" s="24"/>
      <c r="CF240" s="24"/>
      <c r="CG240" s="24"/>
      <c r="CH240" s="24">
        <f t="shared" si="233"/>
        <v>0.4944295767333189</v>
      </c>
      <c r="CI240" s="24"/>
      <c r="CJ240" s="24"/>
      <c r="CK240" s="6"/>
      <c r="CL240" s="6"/>
    </row>
    <row r="241" spans="72:90" ht="12">
      <c r="BT241" s="5">
        <f>C30</f>
        <v>-0.07073553026306459</v>
      </c>
      <c r="BU241" s="24"/>
      <c r="BV241" s="24"/>
      <c r="BW241" s="24"/>
      <c r="BX241" s="24"/>
      <c r="BY241" s="24"/>
      <c r="BZ241" s="24"/>
      <c r="CA241" s="6"/>
      <c r="CB241" s="6">
        <f>C31</f>
        <v>-0.05833333333333332</v>
      </c>
      <c r="CD241" s="5">
        <f t="shared" si="232"/>
        <v>2.253749075592707</v>
      </c>
      <c r="CE241" s="24"/>
      <c r="CF241" s="24"/>
      <c r="CG241" s="24"/>
      <c r="CH241" s="24">
        <f t="shared" si="233"/>
        <v>0.5042237761310092</v>
      </c>
      <c r="CI241" s="24"/>
      <c r="CJ241" s="24"/>
      <c r="CK241" s="6"/>
      <c r="CL241" s="6"/>
    </row>
    <row r="242" spans="72:90" ht="12">
      <c r="BT242" s="5">
        <f>D30</f>
        <v>0.4275962804402255</v>
      </c>
      <c r="BU242" s="24"/>
      <c r="BV242" s="24"/>
      <c r="BW242" s="24"/>
      <c r="BX242" s="24"/>
      <c r="BY242" s="24"/>
      <c r="BZ242" s="24"/>
      <c r="CA242" s="6"/>
      <c r="CB242" s="6">
        <f>D31</f>
        <v>0.07333333333333335</v>
      </c>
      <c r="CD242" s="5">
        <f t="shared" si="232"/>
        <v>2.835766702951522</v>
      </c>
      <c r="CE242" s="24"/>
      <c r="CF242" s="24"/>
      <c r="CG242" s="24"/>
      <c r="CH242" s="24">
        <f t="shared" si="233"/>
        <v>0.5024277175841673</v>
      </c>
      <c r="CI242" s="24"/>
      <c r="CJ242" s="24"/>
      <c r="CK242" s="6"/>
      <c r="CL242" s="6"/>
    </row>
    <row r="243" spans="72:90" ht="12">
      <c r="BT243" s="5">
        <f>E30</f>
        <v>0.5305164769729844</v>
      </c>
      <c r="BU243" s="24"/>
      <c r="BV243" s="24"/>
      <c r="BW243" s="24"/>
      <c r="BX243" s="24"/>
      <c r="BY243" s="24"/>
      <c r="BZ243" s="24"/>
      <c r="CA243" s="6"/>
      <c r="CB243" s="6">
        <f>E31</f>
        <v>0.20555555555555557</v>
      </c>
      <c r="CD243" s="5">
        <f t="shared" si="232"/>
        <v>3.60478993203185</v>
      </c>
      <c r="CE243" s="24"/>
      <c r="CF243" s="24"/>
      <c r="CG243" s="24"/>
      <c r="CH243" s="24">
        <f t="shared" si="233"/>
        <v>0.4682870373165059</v>
      </c>
      <c r="CI243" s="24"/>
      <c r="CJ243" s="24"/>
      <c r="CK243" s="6"/>
      <c r="CL243" s="6"/>
    </row>
    <row r="244" spans="72:90" ht="12">
      <c r="BT244" s="5">
        <f>F30</f>
        <v>0.7338811264792953</v>
      </c>
      <c r="BU244" s="24"/>
      <c r="BV244" s="24"/>
      <c r="BW244" s="24"/>
      <c r="BX244" s="24"/>
      <c r="BY244" s="24"/>
      <c r="BZ244" s="24"/>
      <c r="CA244" s="6"/>
      <c r="CB244" s="6">
        <f>F31</f>
        <v>0.048192771084337345</v>
      </c>
      <c r="CD244" s="5">
        <f t="shared" si="232"/>
        <v>4.543596261336368</v>
      </c>
      <c r="CE244" s="24"/>
      <c r="CF244" s="24"/>
      <c r="CG244" s="24"/>
      <c r="CH244" s="24">
        <f t="shared" si="233"/>
        <v>0.3913234298384659</v>
      </c>
      <c r="CI244" s="24"/>
      <c r="CJ244" s="24"/>
      <c r="CK244" s="6"/>
      <c r="CL244" s="6"/>
    </row>
    <row r="245" spans="72:90" ht="12">
      <c r="BT245" s="5">
        <f>G30</f>
        <v>0</v>
      </c>
      <c r="BU245" s="24"/>
      <c r="BV245" s="24"/>
      <c r="BW245" s="24"/>
      <c r="BX245" s="24"/>
      <c r="BY245" s="24"/>
      <c r="BZ245" s="24"/>
      <c r="CA245" s="6"/>
      <c r="CB245" s="6">
        <f>G31</f>
        <v>0</v>
      </c>
      <c r="CD245" s="5">
        <f aca="true" t="shared" si="236" ref="CD245:CD259">AN85</f>
        <v>5.637732721696552</v>
      </c>
      <c r="CE245" s="24"/>
      <c r="CF245" s="24"/>
      <c r="CG245" s="24"/>
      <c r="CH245" s="24">
        <f aca="true" t="shared" si="237" ref="CH245:CH259">AO85</f>
        <v>0.23339768445028586</v>
      </c>
      <c r="CI245" s="24"/>
      <c r="CJ245" s="24"/>
      <c r="CK245" s="6"/>
      <c r="CL245" s="6"/>
    </row>
    <row r="246" spans="72:90" ht="12">
      <c r="BT246" s="7">
        <f>H30</f>
        <v>0.7073553026306459</v>
      </c>
      <c r="BU246" s="25"/>
      <c r="BV246" s="25"/>
      <c r="BW246" s="25"/>
      <c r="BX246" s="25"/>
      <c r="BY246" s="25"/>
      <c r="BZ246" s="25"/>
      <c r="CA246" s="8"/>
      <c r="CB246" s="8">
        <f>H31</f>
        <v>0</v>
      </c>
      <c r="CD246" s="5">
        <f t="shared" si="236"/>
        <v>5.637732721696552</v>
      </c>
      <c r="CE246" s="24"/>
      <c r="CF246" s="24"/>
      <c r="CG246" s="24"/>
      <c r="CH246" s="24">
        <f t="shared" si="237"/>
        <v>0.23339768445028586</v>
      </c>
      <c r="CI246" s="24"/>
      <c r="CJ246" s="24"/>
      <c r="CK246" s="6"/>
      <c r="CL246" s="6"/>
    </row>
    <row r="247" spans="72:90" ht="12">
      <c r="BT247" s="5"/>
      <c r="BU247" s="24"/>
      <c r="BV247" s="24"/>
      <c r="BW247" s="24"/>
      <c r="BX247" s="24"/>
      <c r="BY247" s="24"/>
      <c r="BZ247" s="24"/>
      <c r="CA247" s="6"/>
      <c r="CB247" s="24"/>
      <c r="CD247" s="5">
        <f>AN87</f>
        <v>5.73780199147023</v>
      </c>
      <c r="CE247" s="24"/>
      <c r="CF247" s="24"/>
      <c r="CG247" s="24"/>
      <c r="CH247" s="24">
        <f t="shared" si="237"/>
        <v>0.21442185461451868</v>
      </c>
      <c r="CI247" s="24"/>
      <c r="CJ247" s="24"/>
      <c r="CK247" s="6"/>
      <c r="CL247" s="6"/>
    </row>
    <row r="248" spans="72:90" ht="12">
      <c r="BT248" s="5"/>
      <c r="BU248" s="24"/>
      <c r="BV248" s="24"/>
      <c r="BW248" s="24"/>
      <c r="BX248" s="24"/>
      <c r="BY248" s="24"/>
      <c r="BZ248" s="24"/>
      <c r="CA248" s="6"/>
      <c r="CB248" s="24"/>
      <c r="CD248" s="5">
        <f t="shared" si="236"/>
        <v>5.833823605033288</v>
      </c>
      <c r="CE248" s="24"/>
      <c r="CF248" s="24"/>
      <c r="CG248" s="24"/>
      <c r="CH248" s="24">
        <f t="shared" si="237"/>
        <v>0.1961938869113069</v>
      </c>
      <c r="CI248" s="24"/>
      <c r="CJ248" s="24"/>
      <c r="CK248" s="6"/>
      <c r="CL248" s="6"/>
    </row>
    <row r="249" spans="72:90" ht="12">
      <c r="BT249" s="5"/>
      <c r="BU249" s="24"/>
      <c r="BV249" s="24"/>
      <c r="BW249" s="24"/>
      <c r="BX249" s="24"/>
      <c r="BY249" s="24"/>
      <c r="BZ249" s="24"/>
      <c r="CA249" s="6"/>
      <c r="CB249" s="24"/>
      <c r="CD249" s="5">
        <f t="shared" si="236"/>
        <v>5.924439495120805</v>
      </c>
      <c r="CE249" s="24"/>
      <c r="CF249" s="24"/>
      <c r="CG249" s="24"/>
      <c r="CH249" s="24">
        <f t="shared" si="237"/>
        <v>0.17911676499511797</v>
      </c>
      <c r="CI249" s="24"/>
      <c r="CJ249" s="24"/>
      <c r="CK249" s="6"/>
      <c r="CL249" s="6"/>
    </row>
    <row r="250" spans="72:90" ht="12">
      <c r="BT250" s="5"/>
      <c r="BU250" s="24"/>
      <c r="BV250" s="24"/>
      <c r="BW250" s="24"/>
      <c r="BX250" s="24"/>
      <c r="BY250" s="24"/>
      <c r="BZ250" s="24"/>
      <c r="CA250" s="6"/>
      <c r="CB250" s="24"/>
      <c r="CD250" s="5">
        <f t="shared" si="236"/>
        <v>6.013564129916673</v>
      </c>
      <c r="CE250" s="24"/>
      <c r="CF250" s="24"/>
      <c r="CG250" s="24"/>
      <c r="CH250" s="24">
        <f t="shared" si="237"/>
        <v>0.16201499787148133</v>
      </c>
      <c r="CI250" s="24"/>
      <c r="CJ250" s="24"/>
      <c r="CK250" s="6"/>
      <c r="CL250" s="6"/>
    </row>
    <row r="251" spans="72:90" ht="12">
      <c r="BT251" s="5"/>
      <c r="BU251" s="24"/>
      <c r="BV251" s="24"/>
      <c r="BW251" s="24"/>
      <c r="BX251" s="24"/>
      <c r="BY251" s="24"/>
      <c r="BZ251" s="24"/>
      <c r="CA251" s="6"/>
      <c r="CB251" s="24"/>
      <c r="CD251" s="5">
        <f t="shared" si="236"/>
        <v>6.095222331550803</v>
      </c>
      <c r="CE251" s="24"/>
      <c r="CF251" s="24"/>
      <c r="CG251" s="24"/>
      <c r="CH251" s="24">
        <f t="shared" si="237"/>
        <v>0.14668455203309705</v>
      </c>
      <c r="CI251" s="24"/>
      <c r="CJ251" s="24"/>
      <c r="CK251" s="6"/>
      <c r="CL251" s="6"/>
    </row>
    <row r="252" spans="72:90" ht="12">
      <c r="BT252" s="5"/>
      <c r="BU252" s="24"/>
      <c r="BV252" s="24"/>
      <c r="BW252" s="24"/>
      <c r="BX252" s="24"/>
      <c r="BY252" s="24"/>
      <c r="BZ252" s="24"/>
      <c r="CA252" s="6"/>
      <c r="CB252" s="24"/>
      <c r="CD252" s="5">
        <f t="shared" si="236"/>
        <v>6.175333956790727</v>
      </c>
      <c r="CE252" s="24"/>
      <c r="CF252" s="24"/>
      <c r="CG252" s="24"/>
      <c r="CH252" s="24">
        <f t="shared" si="237"/>
        <v>0.13134511706064056</v>
      </c>
      <c r="CI252" s="24"/>
      <c r="CJ252" s="24"/>
      <c r="CK252" s="6"/>
      <c r="CL252" s="6"/>
    </row>
    <row r="253" spans="72:90" ht="12">
      <c r="BT253" s="5"/>
      <c r="BU253" s="24"/>
      <c r="BV253" s="24"/>
      <c r="BW253" s="24"/>
      <c r="BX253" s="24"/>
      <c r="BY253" s="24"/>
      <c r="BZ253" s="24"/>
      <c r="CA253" s="6"/>
      <c r="CB253" s="24"/>
      <c r="CD253" s="5">
        <f t="shared" si="236"/>
        <v>6.249415484871696</v>
      </c>
      <c r="CE253" s="24"/>
      <c r="CF253" s="24"/>
      <c r="CG253" s="24"/>
      <c r="CH253" s="24">
        <f t="shared" si="237"/>
        <v>0.11733758636269931</v>
      </c>
      <c r="CI253" s="24"/>
      <c r="CJ253" s="24"/>
      <c r="CK253" s="6"/>
      <c r="CL253" s="6"/>
    </row>
    <row r="254" spans="72:90" ht="12">
      <c r="BT254" s="5"/>
      <c r="BU254" s="24"/>
      <c r="BV254" s="24"/>
      <c r="BW254" s="24"/>
      <c r="BX254" s="24"/>
      <c r="BY254" s="24"/>
      <c r="BZ254" s="24"/>
      <c r="CA254" s="6"/>
      <c r="CB254" s="24"/>
      <c r="CD254" s="5">
        <f t="shared" si="236"/>
        <v>6.3200627790729555</v>
      </c>
      <c r="CE254" s="24"/>
      <c r="CF254" s="24"/>
      <c r="CG254" s="24"/>
      <c r="CH254" s="24">
        <f t="shared" si="237"/>
        <v>0.10387975004688599</v>
      </c>
      <c r="CI254" s="24"/>
      <c r="CJ254" s="24"/>
      <c r="CK254" s="6"/>
      <c r="CL254" s="6"/>
    </row>
    <row r="255" spans="72:90" ht="12">
      <c r="BT255" s="5"/>
      <c r="BU255" s="24"/>
      <c r="BV255" s="24"/>
      <c r="BW255" s="24"/>
      <c r="BX255" s="24"/>
      <c r="BY255" s="24"/>
      <c r="BZ255" s="24"/>
      <c r="CA255" s="6"/>
      <c r="CB255" s="24"/>
      <c r="CD255" s="5">
        <f t="shared" si="236"/>
        <v>6.3868965249097185</v>
      </c>
      <c r="CE255" s="24"/>
      <c r="CF255" s="24"/>
      <c r="CG255" s="24"/>
      <c r="CH255" s="24">
        <f t="shared" si="237"/>
        <v>0.09107835207810933</v>
      </c>
      <c r="CI255" s="24"/>
      <c r="CJ255" s="24"/>
      <c r="CK255" s="6"/>
      <c r="CL255" s="6"/>
    </row>
    <row r="256" spans="72:90" ht="12">
      <c r="BT256" s="5"/>
      <c r="BU256" s="24"/>
      <c r="BV256" s="24"/>
      <c r="BW256" s="24"/>
      <c r="BX256" s="24"/>
      <c r="BY256" s="24"/>
      <c r="BZ256" s="24"/>
      <c r="CA256" s="6"/>
      <c r="CB256" s="24"/>
      <c r="CD256" s="5">
        <f t="shared" si="236"/>
        <v>6.4492853253242615</v>
      </c>
      <c r="CE256" s="24"/>
      <c r="CF256" s="24"/>
      <c r="CG256" s="24"/>
      <c r="CH256" s="24">
        <f t="shared" si="237"/>
        <v>0.07911980179994504</v>
      </c>
      <c r="CI256" s="24"/>
      <c r="CJ256" s="24"/>
      <c r="CK256" s="6"/>
      <c r="CL256" s="6"/>
    </row>
    <row r="257" spans="72:90" ht="12">
      <c r="BT257" s="5"/>
      <c r="BU257" s="24"/>
      <c r="BV257" s="24"/>
      <c r="BW257" s="24"/>
      <c r="BX257" s="24"/>
      <c r="BY257" s="24"/>
      <c r="BZ257" s="24"/>
      <c r="CA257" s="6"/>
      <c r="CB257" s="24"/>
      <c r="CD257" s="5">
        <f t="shared" si="236"/>
        <v>6.4986217566590065</v>
      </c>
      <c r="CE257" s="24"/>
      <c r="CF257" s="24"/>
      <c r="CG257" s="24"/>
      <c r="CH257" s="24">
        <f t="shared" si="237"/>
        <v>0.07057417175356018</v>
      </c>
      <c r="CI257" s="24"/>
      <c r="CJ257" s="24"/>
      <c r="CK257" s="6"/>
      <c r="CL257" s="6"/>
    </row>
    <row r="258" spans="72:90" ht="12">
      <c r="BT258" s="5"/>
      <c r="BU258" s="24"/>
      <c r="BV258" s="24"/>
      <c r="BW258" s="24"/>
      <c r="BX258" s="24"/>
      <c r="BY258" s="24"/>
      <c r="BZ258" s="24"/>
      <c r="CA258" s="6"/>
      <c r="CB258" s="24"/>
      <c r="CD258" s="5">
        <f t="shared" si="236"/>
        <v>6.5579410775903275</v>
      </c>
      <c r="CE258" s="24"/>
      <c r="CF258" s="24"/>
      <c r="CG258" s="24"/>
      <c r="CH258" s="24">
        <f t="shared" si="237"/>
        <v>0.05853199973094125</v>
      </c>
      <c r="CI258" s="24"/>
      <c r="CJ258" s="24"/>
      <c r="CK258" s="6"/>
      <c r="CL258" s="6"/>
    </row>
    <row r="259" spans="72:90" ht="12">
      <c r="BT259" s="5"/>
      <c r="BU259" s="24"/>
      <c r="BV259" s="24"/>
      <c r="BW259" s="24"/>
      <c r="BX259" s="24"/>
      <c r="BY259" s="24"/>
      <c r="BZ259" s="24"/>
      <c r="CA259" s="6"/>
      <c r="CB259" s="24"/>
      <c r="CD259" s="5">
        <f t="shared" si="236"/>
        <v>6.604827121497696</v>
      </c>
      <c r="CE259" s="24"/>
      <c r="CF259" s="24"/>
      <c r="CG259" s="24"/>
      <c r="CH259" s="24">
        <f t="shared" si="237"/>
        <v>0.04918454507047487</v>
      </c>
      <c r="CI259" s="24"/>
      <c r="CJ259" s="24"/>
      <c r="CK259" s="6"/>
      <c r="CL259" s="6"/>
    </row>
    <row r="260" spans="72:90" ht="12">
      <c r="BT260" s="5"/>
      <c r="BU260" s="24"/>
      <c r="BV260" s="24"/>
      <c r="BW260" s="24"/>
      <c r="BX260" s="24"/>
      <c r="BY260" s="24"/>
      <c r="BZ260" s="24"/>
      <c r="CA260" s="6"/>
      <c r="CB260" s="24"/>
      <c r="CD260" s="5">
        <f aca="true" t="shared" si="238" ref="CD260:CD266">AN100</f>
        <v>6.6345585680814985</v>
      </c>
      <c r="CE260" s="24"/>
      <c r="CF260" s="24"/>
      <c r="CG260" s="24"/>
      <c r="CH260" s="24">
        <f aca="true" t="shared" si="239" ref="CH260:CH266">AO100</f>
        <v>0.04292788575234452</v>
      </c>
      <c r="CI260" s="24"/>
      <c r="CJ260" s="24"/>
      <c r="CK260" s="6"/>
      <c r="CL260" s="6"/>
    </row>
    <row r="261" spans="72:90" ht="12">
      <c r="BT261" s="5"/>
      <c r="BU261" s="24"/>
      <c r="BV261" s="24"/>
      <c r="BW261" s="24"/>
      <c r="BX261" s="24"/>
      <c r="BY261" s="24"/>
      <c r="BZ261" s="24"/>
      <c r="CA261" s="6"/>
      <c r="CB261" s="24"/>
      <c r="CD261" s="5">
        <f t="shared" si="238"/>
        <v>6.667279274287236</v>
      </c>
      <c r="CE261" s="24"/>
      <c r="CF261" s="24"/>
      <c r="CG261" s="24"/>
      <c r="CH261" s="24">
        <f t="shared" si="239"/>
        <v>0.035124072470361645</v>
      </c>
      <c r="CI261" s="24"/>
      <c r="CJ261" s="24"/>
      <c r="CK261" s="6"/>
      <c r="CL261" s="6"/>
    </row>
    <row r="262" spans="72:90" ht="12">
      <c r="BT262" s="5"/>
      <c r="BU262" s="24"/>
      <c r="BV262" s="24"/>
      <c r="BW262" s="24"/>
      <c r="BX262" s="24"/>
      <c r="BY262" s="24"/>
      <c r="BZ262" s="24"/>
      <c r="CA262" s="6"/>
      <c r="CB262" s="24"/>
      <c r="CD262" s="5">
        <f t="shared" si="238"/>
        <v>6.7120897118336265</v>
      </c>
      <c r="CE262" s="24"/>
      <c r="CF262" s="24"/>
      <c r="CG262" s="24"/>
      <c r="CH262" s="24">
        <f t="shared" si="239"/>
        <v>0.022896419396960965</v>
      </c>
      <c r="CI262" s="24"/>
      <c r="CJ262" s="24"/>
      <c r="CK262" s="6"/>
      <c r="CL262" s="6"/>
    </row>
    <row r="263" spans="72:90" ht="12">
      <c r="BT263" s="5"/>
      <c r="BU263" s="24"/>
      <c r="BV263" s="24"/>
      <c r="BW263" s="24"/>
      <c r="BX263" s="24"/>
      <c r="BY263" s="24"/>
      <c r="BZ263" s="24"/>
      <c r="CA263" s="6"/>
      <c r="CB263" s="24"/>
      <c r="CD263" s="5">
        <f t="shared" si="238"/>
        <v>6.747579838342408</v>
      </c>
      <c r="CE263" s="24"/>
      <c r="CF263" s="24"/>
      <c r="CG263" s="24"/>
      <c r="CH263" s="24">
        <f t="shared" si="239"/>
        <v>0.011918905773240507</v>
      </c>
      <c r="CI263" s="24"/>
      <c r="CJ263" s="24"/>
      <c r="CK263" s="6"/>
      <c r="CL263" s="6"/>
    </row>
    <row r="264" spans="72:90" ht="12">
      <c r="BT264" s="5"/>
      <c r="BU264" s="24"/>
      <c r="BV264" s="24"/>
      <c r="BW264" s="24"/>
      <c r="BX264" s="24"/>
      <c r="BY264" s="24"/>
      <c r="BZ264" s="24"/>
      <c r="CA264" s="6"/>
      <c r="CB264" s="24"/>
      <c r="CD264" s="5">
        <f t="shared" si="238"/>
        <v>6.760129548768358</v>
      </c>
      <c r="CE264" s="24"/>
      <c r="CF264" s="24"/>
      <c r="CG264" s="24"/>
      <c r="CH264" s="24">
        <f t="shared" si="239"/>
        <v>0.002302117849904306</v>
      </c>
      <c r="CI264" s="24"/>
      <c r="CJ264" s="24"/>
      <c r="CK264" s="6"/>
      <c r="CL264" s="6"/>
    </row>
    <row r="265" spans="72:90" ht="12">
      <c r="BT265" s="5"/>
      <c r="BU265" s="24"/>
      <c r="BV265" s="24"/>
      <c r="BW265" s="24"/>
      <c r="BX265" s="24"/>
      <c r="BY265" s="24"/>
      <c r="BZ265" s="24"/>
      <c r="CA265" s="6"/>
      <c r="CB265" s="24"/>
      <c r="CD265" s="5">
        <f t="shared" si="238"/>
        <v>6.740957168206797</v>
      </c>
      <c r="CE265" s="24"/>
      <c r="CF265" s="24"/>
      <c r="CG265" s="24"/>
      <c r="CH265" s="24">
        <f t="shared" si="239"/>
        <v>-0.011262454564699098</v>
      </c>
      <c r="CI265" s="24"/>
      <c r="CJ265" s="24"/>
      <c r="CK265" s="6"/>
      <c r="CL265" s="6"/>
    </row>
    <row r="266" spans="72:90" ht="12">
      <c r="BT266" s="5"/>
      <c r="BU266" s="24"/>
      <c r="BV266" s="24"/>
      <c r="BW266" s="24"/>
      <c r="BX266" s="24"/>
      <c r="BY266" s="24"/>
      <c r="BZ266" s="24"/>
      <c r="CA266" s="6"/>
      <c r="CB266" s="24"/>
      <c r="CD266" s="5">
        <f t="shared" si="238"/>
        <v>6.783499995386925</v>
      </c>
      <c r="CE266" s="24"/>
      <c r="CF266" s="24"/>
      <c r="CG266" s="24"/>
      <c r="CH266" s="24">
        <f t="shared" si="239"/>
        <v>0</v>
      </c>
      <c r="CI266" s="24"/>
      <c r="CJ266" s="24"/>
      <c r="CK266" s="6"/>
      <c r="CL266" s="6"/>
    </row>
    <row r="267" spans="72:90" ht="12">
      <c r="BT267" s="5"/>
      <c r="BU267" s="24"/>
      <c r="BV267" s="24"/>
      <c r="BW267" s="24"/>
      <c r="BX267" s="24"/>
      <c r="BY267" s="24"/>
      <c r="BZ267" s="24"/>
      <c r="CA267" s="6"/>
      <c r="CB267" s="24"/>
      <c r="CD267" s="5"/>
      <c r="CE267" s="24"/>
      <c r="CF267" s="24"/>
      <c r="CG267" s="24"/>
      <c r="CH267" s="24"/>
      <c r="CI267" s="24"/>
      <c r="CJ267" s="24"/>
      <c r="CK267" s="6"/>
      <c r="CL267" s="6"/>
    </row>
    <row r="268" spans="72:90" ht="12">
      <c r="BT268" s="5"/>
      <c r="BU268" s="24"/>
      <c r="BV268" s="24"/>
      <c r="BW268" s="24"/>
      <c r="BX268" s="24"/>
      <c r="BY268" s="24"/>
      <c r="BZ268" s="24"/>
      <c r="CA268" s="6"/>
      <c r="CB268" s="24"/>
      <c r="CD268" s="5">
        <f>AP27</f>
        <v>-1.8439782966722695</v>
      </c>
      <c r="CE268" s="24"/>
      <c r="CF268" s="24"/>
      <c r="CG268" s="24"/>
      <c r="CH268" s="24"/>
      <c r="CI268" s="24">
        <f>AQ27</f>
        <v>0</v>
      </c>
      <c r="CJ268" s="24"/>
      <c r="CK268" s="6"/>
      <c r="CL268" s="6"/>
    </row>
    <row r="269" spans="72:90" ht="12">
      <c r="BT269" s="5"/>
      <c r="BU269" s="24"/>
      <c r="BV269" s="24"/>
      <c r="BW269" s="24"/>
      <c r="BX269" s="24"/>
      <c r="BY269" s="24"/>
      <c r="BZ269" s="24"/>
      <c r="CA269" s="6"/>
      <c r="CB269" s="24"/>
      <c r="CD269" s="5">
        <f aca="true" t="shared" si="240" ref="CD269:CD300">AP29</f>
        <v>-1.8439304889113082</v>
      </c>
      <c r="CE269" s="24"/>
      <c r="CF269" s="24"/>
      <c r="CG269" s="24"/>
      <c r="CH269" s="24"/>
      <c r="CI269" s="24">
        <f aca="true" t="shared" si="241" ref="CI269:CI300">AQ29</f>
        <v>1.4320725908567589E-05</v>
      </c>
      <c r="CJ269" s="24"/>
      <c r="CK269" s="6"/>
      <c r="CL269" s="6"/>
    </row>
    <row r="270" spans="72:90" ht="12">
      <c r="BT270" s="7"/>
      <c r="BU270" s="25"/>
      <c r="BV270" s="25"/>
      <c r="BW270" s="25"/>
      <c r="BX270" s="25"/>
      <c r="BY270" s="25"/>
      <c r="BZ270" s="25"/>
      <c r="CA270" s="6"/>
      <c r="CB270" s="24"/>
      <c r="CD270" s="5">
        <f t="shared" si="240"/>
        <v>-1.8437155768165978</v>
      </c>
      <c r="CE270" s="24"/>
      <c r="CF270" s="24"/>
      <c r="CG270" s="24"/>
      <c r="CH270" s="24"/>
      <c r="CI270" s="24">
        <f t="shared" si="241"/>
        <v>7.857756001350413E-05</v>
      </c>
      <c r="CJ270" s="24"/>
      <c r="CK270" s="6"/>
      <c r="CL270" s="6"/>
    </row>
    <row r="271" spans="82:90" ht="12">
      <c r="CD271" s="5">
        <f t="shared" si="240"/>
        <v>-1.8432754830994926</v>
      </c>
      <c r="CE271" s="24"/>
      <c r="CF271" s="24"/>
      <c r="CG271" s="24"/>
      <c r="CH271" s="24"/>
      <c r="CI271" s="24">
        <f t="shared" si="241"/>
        <v>0.00020988326162985071</v>
      </c>
      <c r="CJ271" s="24"/>
      <c r="CK271" s="6"/>
      <c r="CL271" s="6"/>
    </row>
    <row r="272" spans="82:90" ht="12">
      <c r="CD272" s="5">
        <f t="shared" si="240"/>
        <v>-1.8425787447502133</v>
      </c>
      <c r="CE272" s="24"/>
      <c r="CF272" s="24"/>
      <c r="CG272" s="24"/>
      <c r="CH272" s="24"/>
      <c r="CI272" s="24">
        <f t="shared" si="241"/>
        <v>0.00041730252130545153</v>
      </c>
      <c r="CJ272" s="24"/>
      <c r="CK272" s="6"/>
      <c r="CL272" s="6"/>
    </row>
    <row r="273" spans="82:90" ht="12">
      <c r="CD273" s="5">
        <f t="shared" si="240"/>
        <v>-1.8416083915861778</v>
      </c>
      <c r="CE273" s="24"/>
      <c r="CF273" s="24"/>
      <c r="CG273" s="24"/>
      <c r="CH273" s="24"/>
      <c r="CI273" s="24">
        <f t="shared" si="241"/>
        <v>0.000705519139612476</v>
      </c>
      <c r="CJ273" s="24"/>
      <c r="CK273" s="6"/>
      <c r="CL273" s="6"/>
    </row>
    <row r="274" spans="82:90" ht="12">
      <c r="CD274" s="5">
        <f t="shared" si="240"/>
        <v>-1.8403575661451201</v>
      </c>
      <c r="CE274" s="24"/>
      <c r="CF274" s="24"/>
      <c r="CG274" s="24"/>
      <c r="CH274" s="24"/>
      <c r="CI274" s="24">
        <f t="shared" si="241"/>
        <v>0.0010761691871500334</v>
      </c>
      <c r="CJ274" s="24"/>
      <c r="CK274" s="6"/>
      <c r="CL274" s="6"/>
    </row>
    <row r="275" spans="82:90" ht="12">
      <c r="CD275" s="5">
        <f t="shared" si="240"/>
        <v>-1.8388272066902323</v>
      </c>
      <c r="CE275" s="24"/>
      <c r="CF275" s="24"/>
      <c r="CG275" s="24"/>
      <c r="CH275" s="24"/>
      <c r="CI275" s="24">
        <f t="shared" si="241"/>
        <v>0.001528550024134101</v>
      </c>
      <c r="CJ275" s="24"/>
      <c r="CK275" s="6"/>
      <c r="CL275" s="6"/>
    </row>
    <row r="276" spans="82:90" ht="12">
      <c r="CD276" s="5">
        <f t="shared" si="240"/>
        <v>-1.837024605548022</v>
      </c>
      <c r="CE276" s="24"/>
      <c r="CF276" s="24"/>
      <c r="CG276" s="24"/>
      <c r="CH276" s="24"/>
      <c r="CI276" s="24">
        <f t="shared" si="241"/>
        <v>0.0020600636954760665</v>
      </c>
      <c r="CJ276" s="24"/>
      <c r="CK276" s="6"/>
      <c r="CL276" s="6"/>
    </row>
    <row r="277" spans="82:90" ht="12">
      <c r="CD277" s="5">
        <f t="shared" si="240"/>
        <v>-1.8349624212653326</v>
      </c>
      <c r="CE277" s="24"/>
      <c r="CF277" s="24"/>
      <c r="CG277" s="24"/>
      <c r="CH277" s="24"/>
      <c r="CI277" s="24">
        <f t="shared" si="241"/>
        <v>0.0026665221833582775</v>
      </c>
      <c r="CJ277" s="24"/>
      <c r="CK277" s="6"/>
      <c r="CL277" s="6"/>
    </row>
    <row r="278" spans="82:90" ht="12">
      <c r="CD278" s="5">
        <f t="shared" si="240"/>
        <v>-1.832657956471321</v>
      </c>
      <c r="CE278" s="24"/>
      <c r="CF278" s="24"/>
      <c r="CG278" s="24"/>
      <c r="CH278" s="24"/>
      <c r="CI278" s="24">
        <f t="shared" si="241"/>
        <v>0.003342371521127707</v>
      </c>
      <c r="CJ278" s="24"/>
      <c r="CK278" s="6"/>
      <c r="CL278" s="6"/>
    </row>
    <row r="279" spans="82:90" ht="12">
      <c r="CD279" s="5">
        <f t="shared" si="240"/>
        <v>-1.830132604808718</v>
      </c>
      <c r="CE279" s="24"/>
      <c r="CF279" s="24"/>
      <c r="CG279" s="24"/>
      <c r="CH279" s="24"/>
      <c r="CI279" s="24">
        <f t="shared" si="241"/>
        <v>0.004080864109119009</v>
      </c>
      <c r="CJ279" s="24"/>
      <c r="CK279" s="6"/>
      <c r="CL279" s="6"/>
    </row>
    <row r="280" spans="82:90" ht="12">
      <c r="CD280" s="5">
        <f t="shared" si="240"/>
        <v>-1.8274112529993378</v>
      </c>
      <c r="CE280" s="24"/>
      <c r="CF280" s="24"/>
      <c r="CG280" s="24"/>
      <c r="CH280" s="24"/>
      <c r="CI280" s="24">
        <f t="shared" si="241"/>
        <v>0.004874243610677564</v>
      </c>
      <c r="CJ280" s="24"/>
      <c r="CK280" s="6"/>
      <c r="CL280" s="6"/>
    </row>
    <row r="281" spans="82:90" ht="12">
      <c r="CD281" s="5">
        <f t="shared" si="240"/>
        <v>-1.8245170131313158</v>
      </c>
      <c r="CE281" s="24"/>
      <c r="CF281" s="24"/>
      <c r="CG281" s="24"/>
      <c r="CH281" s="24"/>
      <c r="CI281" s="24">
        <f t="shared" si="241"/>
        <v>0.005715327186451291</v>
      </c>
      <c r="CJ281" s="24"/>
      <c r="CK281" s="6"/>
      <c r="CL281" s="6"/>
    </row>
    <row r="282" spans="82:90" ht="12">
      <c r="CD282" s="5">
        <f t="shared" si="240"/>
        <v>-1.8214657712656037</v>
      </c>
      <c r="CE282" s="24"/>
      <c r="CF282" s="24"/>
      <c r="CG282" s="24"/>
      <c r="CH282" s="24"/>
      <c r="CI282" s="24">
        <f t="shared" si="241"/>
        <v>0.006599132041159139</v>
      </c>
      <c r="CJ282" s="24"/>
      <c r="CK282" s="6"/>
      <c r="CL282" s="6"/>
    </row>
    <row r="283" spans="82:90" ht="12">
      <c r="CD283" s="5">
        <f t="shared" si="240"/>
        <v>-1.81826965905048</v>
      </c>
      <c r="CE283" s="24"/>
      <c r="CF283" s="24"/>
      <c r="CG283" s="24"/>
      <c r="CH283" s="24"/>
      <c r="CI283" s="24">
        <f t="shared" si="241"/>
        <v>0.007521825035581409</v>
      </c>
      <c r="CJ283" s="24"/>
      <c r="CK283" s="6"/>
      <c r="CL283" s="6"/>
    </row>
    <row r="284" spans="82:90" ht="12">
      <c r="CD284" s="5">
        <f t="shared" si="240"/>
        <v>-1.8149386489252313</v>
      </c>
      <c r="CE284" s="24"/>
      <c r="CF284" s="24"/>
      <c r="CG284" s="24"/>
      <c r="CH284" s="24"/>
      <c r="CI284" s="24">
        <f t="shared" si="241"/>
        <v>0.00848023952357857</v>
      </c>
      <c r="CJ284" s="24"/>
      <c r="CK284" s="6"/>
      <c r="CL284" s="6"/>
    </row>
    <row r="285" spans="82:90" ht="12">
      <c r="CD285" s="5">
        <f t="shared" si="240"/>
        <v>-1.8114812454066487</v>
      </c>
      <c r="CE285" s="24"/>
      <c r="CF285" s="24"/>
      <c r="CG285" s="24"/>
      <c r="CH285" s="24"/>
      <c r="CI285" s="24">
        <f t="shared" si="241"/>
        <v>0.00947166511677966</v>
      </c>
      <c r="CJ285" s="24"/>
      <c r="CK285" s="6"/>
      <c r="CL285" s="6"/>
    </row>
    <row r="286" spans="82:90" ht="12">
      <c r="CD286" s="5">
        <f t="shared" si="240"/>
        <v>-1.8079048391324974</v>
      </c>
      <c r="CE286" s="24"/>
      <c r="CF286" s="24"/>
      <c r="CG286" s="24"/>
      <c r="CH286" s="24"/>
      <c r="CI286" s="24">
        <f t="shared" si="241"/>
        <v>0.010493739240058475</v>
      </c>
      <c r="CJ286" s="24"/>
      <c r="CK286" s="6"/>
      <c r="CL286" s="6"/>
    </row>
    <row r="287" spans="82:90" ht="12">
      <c r="CD287" s="5">
        <f t="shared" si="240"/>
        <v>-1.8042159717357515</v>
      </c>
      <c r="CE287" s="24"/>
      <c r="CF287" s="24"/>
      <c r="CG287" s="24"/>
      <c r="CH287" s="24"/>
      <c r="CI287" s="24">
        <f t="shared" si="241"/>
        <v>0.01154436613059151</v>
      </c>
      <c r="CJ287" s="24"/>
      <c r="CK287" s="6"/>
      <c r="CL287" s="6"/>
    </row>
    <row r="288" spans="82:90" ht="12">
      <c r="CD288" s="5">
        <f t="shared" si="240"/>
        <v>-1.800420469906189</v>
      </c>
      <c r="CE288" s="24"/>
      <c r="CF288" s="24"/>
      <c r="CG288" s="24"/>
      <c r="CH288" s="24"/>
      <c r="CI288" s="24">
        <f t="shared" si="241"/>
        <v>0.012621675048989034</v>
      </c>
      <c r="CJ288" s="24"/>
      <c r="CK288" s="6"/>
      <c r="CL288" s="6"/>
    </row>
    <row r="289" spans="82:90" ht="12">
      <c r="CD289" s="5">
        <f t="shared" si="240"/>
        <v>-1.800420469906189</v>
      </c>
      <c r="CE289" s="24"/>
      <c r="CF289" s="24"/>
      <c r="CG289" s="24"/>
      <c r="CH289" s="24"/>
      <c r="CI289" s="24">
        <f t="shared" si="241"/>
        <v>0.012621675048989034</v>
      </c>
      <c r="CJ289" s="24"/>
      <c r="CK289" s="6"/>
      <c r="CL289" s="6"/>
    </row>
    <row r="290" spans="82:90" ht="12">
      <c r="CD290" s="5">
        <f t="shared" si="240"/>
        <v>-1.7982414718260245</v>
      </c>
      <c r="CE290" s="24"/>
      <c r="CF290" s="24"/>
      <c r="CG290" s="24"/>
      <c r="CH290" s="24"/>
      <c r="CI290" s="24">
        <f t="shared" si="241"/>
        <v>0.013237537205328387</v>
      </c>
      <c r="CJ290" s="24"/>
      <c r="CK290" s="6"/>
      <c r="CL290" s="6"/>
    </row>
    <row r="291" spans="82:90" ht="12">
      <c r="CD291" s="5">
        <f t="shared" si="240"/>
        <v>-1.7958745525578002</v>
      </c>
      <c r="CE291" s="24"/>
      <c r="CF291" s="24"/>
      <c r="CG291" s="24"/>
      <c r="CH291" s="24"/>
      <c r="CI291" s="24">
        <f t="shared" si="241"/>
        <v>0.0139051212286887</v>
      </c>
      <c r="CJ291" s="24"/>
      <c r="CK291" s="6"/>
      <c r="CL291" s="6"/>
    </row>
    <row r="292" spans="82:90" ht="12">
      <c r="CD292" s="5">
        <f t="shared" si="240"/>
        <v>-1.7932962150571794</v>
      </c>
      <c r="CE292" s="24"/>
      <c r="CF292" s="24"/>
      <c r="CG292" s="24"/>
      <c r="CH292" s="24"/>
      <c r="CI292" s="24">
        <f t="shared" si="241"/>
        <v>0.014630713421088126</v>
      </c>
      <c r="CJ292" s="24"/>
      <c r="CK292" s="6"/>
      <c r="CL292" s="6"/>
    </row>
    <row r="293" spans="82:90" ht="12">
      <c r="CD293" s="5">
        <f t="shared" si="240"/>
        <v>-1.7904790454607984</v>
      </c>
      <c r="CE293" s="24"/>
      <c r="CF293" s="24"/>
      <c r="CG293" s="24"/>
      <c r="CH293" s="24"/>
      <c r="CI293" s="24">
        <f t="shared" si="241"/>
        <v>0.015421616594677667</v>
      </c>
      <c r="CJ293" s="24"/>
      <c r="CK293" s="6"/>
      <c r="CL293" s="6"/>
    </row>
    <row r="294" spans="82:90" ht="12">
      <c r="CD294" s="5">
        <f t="shared" si="240"/>
        <v>-1.7873908845131459</v>
      </c>
      <c r="CE294" s="24"/>
      <c r="CF294" s="24"/>
      <c r="CG294" s="24"/>
      <c r="CH294" s="24"/>
      <c r="CI294" s="24">
        <f t="shared" si="241"/>
        <v>0.01628635818512314</v>
      </c>
      <c r="CJ294" s="24"/>
      <c r="CK294" s="6"/>
      <c r="CL294" s="6"/>
    </row>
    <row r="295" spans="82:90" ht="12">
      <c r="CD295" s="5">
        <f t="shared" si="240"/>
        <v>-1.7839937835963484</v>
      </c>
      <c r="CE295" s="24"/>
      <c r="CF295" s="24"/>
      <c r="CG295" s="24"/>
      <c r="CH295" s="24"/>
      <c r="CI295" s="24">
        <f t="shared" si="241"/>
        <v>0.017234950586953013</v>
      </c>
      <c r="CJ295" s="24"/>
      <c r="CK295" s="6"/>
      <c r="CL295" s="6"/>
    </row>
    <row r="296" spans="82:90" ht="12">
      <c r="CD296" s="5">
        <f t="shared" si="240"/>
        <v>-1.7802426780740561</v>
      </c>
      <c r="CE296" s="24"/>
      <c r="CF296" s="24"/>
      <c r="CG296" s="24"/>
      <c r="CH296" s="24"/>
      <c r="CI296" s="24">
        <f t="shared" si="241"/>
        <v>0.018279219410241798</v>
      </c>
      <c r="CJ296" s="24"/>
      <c r="CK296" s="6"/>
      <c r="CL296" s="6"/>
    </row>
    <row r="297" spans="82:90" ht="12">
      <c r="CD297" s="5">
        <f t="shared" si="240"/>
        <v>-1.7760836858068516</v>
      </c>
      <c r="CE297" s="24"/>
      <c r="CF297" s="24"/>
      <c r="CG297" s="24"/>
      <c r="CH297" s="24"/>
      <c r="CI297" s="24">
        <f t="shared" si="241"/>
        <v>0.01943322091868549</v>
      </c>
      <c r="CJ297" s="24"/>
      <c r="CK297" s="6"/>
      <c r="CL297" s="6"/>
    </row>
    <row r="298" spans="82:90" ht="12">
      <c r="CD298" s="5">
        <f t="shared" si="240"/>
        <v>-1.7714519031192235</v>
      </c>
      <c r="CE298" s="24"/>
      <c r="CF298" s="24"/>
      <c r="CG298" s="24"/>
      <c r="CH298" s="24"/>
      <c r="CI298" s="24">
        <f t="shared" si="241"/>
        <v>0.02071377776111505</v>
      </c>
      <c r="CJ298" s="24"/>
      <c r="CK298" s="6"/>
      <c r="CL298" s="6"/>
    </row>
    <row r="299" spans="82:90" ht="12">
      <c r="CD299" s="5">
        <f t="shared" si="240"/>
        <v>-1.7662685188411793</v>
      </c>
      <c r="CE299" s="24"/>
      <c r="CF299" s="24"/>
      <c r="CG299" s="24"/>
      <c r="CH299" s="24"/>
      <c r="CI299" s="24">
        <f t="shared" si="241"/>
        <v>0.0221411733394008</v>
      </c>
      <c r="CJ299" s="24"/>
      <c r="CK299" s="6"/>
      <c r="CL299" s="6"/>
    </row>
    <row r="300" spans="82:90" ht="12">
      <c r="CD300" s="5">
        <f t="shared" si="240"/>
        <v>-1.745668090633406</v>
      </c>
      <c r="CE300" s="24"/>
      <c r="CF300" s="24"/>
      <c r="CG300" s="24"/>
      <c r="CH300" s="24"/>
      <c r="CI300" s="24">
        <f t="shared" si="241"/>
        <v>0.02743228650466245</v>
      </c>
      <c r="CJ300" s="24"/>
      <c r="CK300" s="6"/>
      <c r="CL300" s="6"/>
    </row>
    <row r="301" spans="82:90" ht="12">
      <c r="CD301" s="5">
        <f aca="true" t="shared" si="242" ref="CD301:CD324">AP61</f>
        <v>-1.6997991071562235</v>
      </c>
      <c r="CE301" s="24"/>
      <c r="CF301" s="24"/>
      <c r="CG301" s="24"/>
      <c r="CH301" s="24"/>
      <c r="CI301" s="24">
        <f aca="true" t="shared" si="243" ref="CI301:CI324">AQ61</f>
        <v>0.03905037385960752</v>
      </c>
      <c r="CJ301" s="24"/>
      <c r="CK301" s="6"/>
      <c r="CL301" s="6"/>
    </row>
    <row r="302" spans="82:90" ht="12">
      <c r="CD302" s="5">
        <f t="shared" si="242"/>
        <v>-1.653013329093389</v>
      </c>
      <c r="CE302" s="24"/>
      <c r="CF302" s="24"/>
      <c r="CG302" s="24"/>
      <c r="CH302" s="24"/>
      <c r="CI302" s="24">
        <f t="shared" si="243"/>
        <v>0.05090760684707396</v>
      </c>
      <c r="CJ302" s="24"/>
      <c r="CK302" s="6"/>
      <c r="CL302" s="6"/>
    </row>
    <row r="303" spans="82:90" ht="12">
      <c r="CD303" s="5">
        <f t="shared" si="242"/>
        <v>-1.6051220164379063</v>
      </c>
      <c r="CE303" s="24"/>
      <c r="CF303" s="24"/>
      <c r="CG303" s="24"/>
      <c r="CH303" s="24"/>
      <c r="CI303" s="24">
        <f t="shared" si="243"/>
        <v>0.06305080387344275</v>
      </c>
      <c r="CJ303" s="24"/>
      <c r="CK303" s="6"/>
      <c r="CL303" s="6"/>
    </row>
    <row r="304" spans="82:90" ht="12">
      <c r="CD304" s="5">
        <f t="shared" si="242"/>
        <v>-1.5558833715378855</v>
      </c>
      <c r="CE304" s="24"/>
      <c r="CF304" s="24"/>
      <c r="CG304" s="24"/>
      <c r="CH304" s="24"/>
      <c r="CI304" s="24">
        <f t="shared" si="243"/>
        <v>0.0755392186987699</v>
      </c>
      <c r="CJ304" s="24"/>
      <c r="CK304" s="6"/>
      <c r="CL304" s="6"/>
    </row>
    <row r="305" spans="82:90" ht="12">
      <c r="CD305" s="5">
        <f t="shared" si="242"/>
        <v>-1.504983103950337</v>
      </c>
      <c r="CE305" s="24"/>
      <c r="CF305" s="24"/>
      <c r="CG305" s="24"/>
      <c r="CH305" s="24"/>
      <c r="CI305" s="24">
        <f t="shared" si="243"/>
        <v>0.08844880973871116</v>
      </c>
      <c r="CJ305" s="24"/>
      <c r="CK305" s="6"/>
      <c r="CL305" s="6"/>
    </row>
    <row r="306" spans="82:90" ht="12">
      <c r="CD306" s="5">
        <f t="shared" si="242"/>
        <v>-1.4520059865467931</v>
      </c>
      <c r="CE306" s="24"/>
      <c r="CF306" s="24"/>
      <c r="CG306" s="24"/>
      <c r="CH306" s="24"/>
      <c r="CI306" s="24">
        <f t="shared" si="243"/>
        <v>0.1018783451724653</v>
      </c>
      <c r="CJ306" s="24"/>
      <c r="CK306" s="6"/>
      <c r="CL306" s="6"/>
    </row>
    <row r="307" spans="82:90" ht="12">
      <c r="CD307" s="5">
        <f t="shared" si="242"/>
        <v>-1.3963932181496832</v>
      </c>
      <c r="CE307" s="24"/>
      <c r="CF307" s="24"/>
      <c r="CG307" s="24"/>
      <c r="CH307" s="24"/>
      <c r="CI307" s="24">
        <f t="shared" si="243"/>
        <v>0.1159583108352718</v>
      </c>
      <c r="CJ307" s="24"/>
      <c r="CK307" s="6"/>
      <c r="CL307" s="6"/>
    </row>
    <row r="308" spans="82:90" ht="12">
      <c r="CD308" s="5">
        <f t="shared" si="242"/>
        <v>-1.3373767481368568</v>
      </c>
      <c r="CE308" s="24"/>
      <c r="CF308" s="24"/>
      <c r="CG308" s="24"/>
      <c r="CH308" s="24"/>
      <c r="CI308" s="24">
        <f t="shared" si="243"/>
        <v>0.13086420120977765</v>
      </c>
      <c r="CJ308" s="24"/>
      <c r="CK308" s="6"/>
      <c r="CL308" s="6"/>
    </row>
    <row r="309" spans="82:90" ht="12">
      <c r="CD309" s="5">
        <f t="shared" si="242"/>
        <v>-1.2738749129103564</v>
      </c>
      <c r="CE309" s="24"/>
      <c r="CF309" s="24"/>
      <c r="CG309" s="24"/>
      <c r="CH309" s="24"/>
      <c r="CI309" s="24">
        <f t="shared" si="243"/>
        <v>0.1468368485843426</v>
      </c>
      <c r="CJ309" s="24"/>
      <c r="CK309" s="6"/>
      <c r="CL309" s="6"/>
    </row>
    <row r="310" spans="82:90" ht="12">
      <c r="CD310" s="5">
        <f t="shared" si="242"/>
        <v>-1.2043205014007716</v>
      </c>
      <c r="CE310" s="24"/>
      <c r="CF310" s="24"/>
      <c r="CG310" s="24"/>
      <c r="CH310" s="24"/>
      <c r="CI310" s="24">
        <f t="shared" si="243"/>
        <v>0.16421438636687763</v>
      </c>
      <c r="CJ310" s="24"/>
      <c r="CK310" s="6"/>
      <c r="CL310" s="6"/>
    </row>
    <row r="311" spans="82:90" ht="12">
      <c r="CD311" s="5">
        <f t="shared" si="242"/>
        <v>-1.1263652695485395</v>
      </c>
      <c r="CE311" s="24"/>
      <c r="CF311" s="24"/>
      <c r="CG311" s="24"/>
      <c r="CH311" s="24"/>
      <c r="CI311" s="24">
        <f t="shared" si="243"/>
        <v>0.18348405725998834</v>
      </c>
      <c r="CJ311" s="24"/>
      <c r="CK311" s="6"/>
      <c r="CL311" s="6"/>
    </row>
    <row r="312" spans="82:90" ht="12">
      <c r="CD312" s="5">
        <f t="shared" si="242"/>
        <v>-1.0363459541911446</v>
      </c>
      <c r="CE312" s="24"/>
      <c r="CF312" s="24"/>
      <c r="CG312" s="24"/>
      <c r="CH312" s="24"/>
      <c r="CI312" s="24">
        <f t="shared" si="243"/>
        <v>0.20536900314821427</v>
      </c>
      <c r="CJ312" s="24"/>
      <c r="CK312" s="6"/>
      <c r="CL312" s="6"/>
    </row>
    <row r="313" spans="82:90" ht="12">
      <c r="CD313" s="5">
        <f t="shared" si="242"/>
        <v>-0.9282588402249583</v>
      </c>
      <c r="CE313" s="24"/>
      <c r="CF313" s="24"/>
      <c r="CG313" s="24"/>
      <c r="CH313" s="24"/>
      <c r="CI313" s="24">
        <f t="shared" si="243"/>
        <v>0.23097868188283938</v>
      </c>
      <c r="CJ313" s="24"/>
      <c r="CK313" s="6"/>
      <c r="CL313" s="6"/>
    </row>
    <row r="314" spans="82:90" ht="12">
      <c r="CD314" s="5">
        <f t="shared" si="242"/>
        <v>-0.7916371898885959</v>
      </c>
      <c r="CE314" s="24"/>
      <c r="CF314" s="24"/>
      <c r="CG314" s="24"/>
      <c r="CH314" s="24"/>
      <c r="CI314" s="24">
        <f t="shared" si="243"/>
        <v>0.2620773787556947</v>
      </c>
      <c r="CJ314" s="24"/>
      <c r="CK314" s="6"/>
      <c r="CL314" s="6"/>
    </row>
    <row r="315" spans="82:90" ht="12">
      <c r="CD315" s="5">
        <f t="shared" si="242"/>
        <v>-0.39064954432262106</v>
      </c>
      <c r="CE315" s="24"/>
      <c r="CF315" s="24"/>
      <c r="CG315" s="24"/>
      <c r="CH315" s="24"/>
      <c r="CI315" s="24">
        <f t="shared" si="243"/>
        <v>0.32857512965756813</v>
      </c>
      <c r="CJ315" s="24"/>
      <c r="CK315" s="6"/>
      <c r="CL315" s="6"/>
    </row>
    <row r="316" spans="82:90" ht="12">
      <c r="CD316" s="5">
        <f t="shared" si="242"/>
        <v>0.13054088787126136</v>
      </c>
      <c r="CE316" s="24"/>
      <c r="CF316" s="24"/>
      <c r="CG316" s="24"/>
      <c r="CH316" s="24"/>
      <c r="CI316" s="24">
        <f t="shared" si="243"/>
        <v>0.4085253127317512</v>
      </c>
      <c r="CJ316" s="24"/>
      <c r="CK316" s="6"/>
      <c r="CL316" s="6"/>
    </row>
    <row r="317" spans="82:90" ht="12">
      <c r="CD317" s="5">
        <f t="shared" si="242"/>
        <v>0.8320492336739453</v>
      </c>
      <c r="CE317" s="24"/>
      <c r="CF317" s="24"/>
      <c r="CG317" s="24"/>
      <c r="CH317" s="24"/>
      <c r="CI317" s="24">
        <f t="shared" si="243"/>
        <v>0.5059210457354322</v>
      </c>
      <c r="CJ317" s="24"/>
      <c r="CK317" s="6"/>
      <c r="CL317" s="6"/>
    </row>
    <row r="318" spans="82:90" ht="12">
      <c r="CD318" s="5">
        <f t="shared" si="242"/>
        <v>1.063778523217107</v>
      </c>
      <c r="CE318" s="24"/>
      <c r="CF318" s="24"/>
      <c r="CG318" s="24"/>
      <c r="CH318" s="24"/>
      <c r="CI318" s="24">
        <f t="shared" si="243"/>
        <v>0.5339232677179537</v>
      </c>
      <c r="CJ318" s="24"/>
      <c r="CK318" s="6"/>
      <c r="CL318" s="6"/>
    </row>
    <row r="319" spans="82:90" ht="12">
      <c r="CD319" s="5">
        <f t="shared" si="242"/>
        <v>1.3321763200003172</v>
      </c>
      <c r="CE319" s="24"/>
      <c r="CF319" s="24"/>
      <c r="CG319" s="24"/>
      <c r="CH319" s="24"/>
      <c r="CI319" s="24">
        <f t="shared" si="243"/>
        <v>0.5629262806076498</v>
      </c>
      <c r="CJ319" s="24"/>
      <c r="CK319" s="6"/>
      <c r="CL319" s="6"/>
    </row>
    <row r="320" spans="82:90" ht="12">
      <c r="CD320" s="5">
        <f t="shared" si="242"/>
        <v>1.7183613609541133</v>
      </c>
      <c r="CE320" s="24"/>
      <c r="CF320" s="24"/>
      <c r="CG320" s="24"/>
      <c r="CH320" s="24"/>
      <c r="CI320" s="24">
        <f t="shared" si="243"/>
        <v>0.583284858081454</v>
      </c>
      <c r="CJ320" s="24"/>
      <c r="CK320" s="6"/>
      <c r="CL320" s="6"/>
    </row>
    <row r="321" spans="82:90" ht="12">
      <c r="CD321" s="5">
        <f t="shared" si="242"/>
        <v>2.2694570388606565</v>
      </c>
      <c r="CE321" s="24"/>
      <c r="CF321" s="24"/>
      <c r="CG321" s="24"/>
      <c r="CH321" s="24"/>
      <c r="CI321" s="24">
        <f t="shared" si="243"/>
        <v>0.5889884420447828</v>
      </c>
      <c r="CJ321" s="24"/>
      <c r="CK321" s="6"/>
      <c r="CL321" s="6"/>
    </row>
    <row r="322" spans="82:90" ht="12">
      <c r="CD322" s="5">
        <f t="shared" si="242"/>
        <v>2.9382099416555367</v>
      </c>
      <c r="CE322" s="24"/>
      <c r="CF322" s="24"/>
      <c r="CG322" s="24"/>
      <c r="CH322" s="24"/>
      <c r="CI322" s="24">
        <f t="shared" si="243"/>
        <v>0.5810529032894987</v>
      </c>
      <c r="CJ322" s="24"/>
      <c r="CK322" s="6"/>
      <c r="CL322" s="6"/>
    </row>
    <row r="323" spans="82:90" ht="12">
      <c r="CD323" s="5">
        <f t="shared" si="242"/>
        <v>3.8217704028979926</v>
      </c>
      <c r="CE323" s="24"/>
      <c r="CF323" s="24"/>
      <c r="CG323" s="24"/>
      <c r="CH323" s="24"/>
      <c r="CI323" s="24">
        <f t="shared" si="243"/>
        <v>0.5338222536318799</v>
      </c>
      <c r="CJ323" s="24"/>
      <c r="CK323" s="6"/>
      <c r="CL323" s="6"/>
    </row>
    <row r="324" spans="82:90" ht="12">
      <c r="CD324" s="5">
        <f t="shared" si="242"/>
        <v>4.869251934594353</v>
      </c>
      <c r="CE324" s="24"/>
      <c r="CF324" s="24"/>
      <c r="CG324" s="24"/>
      <c r="CH324" s="24"/>
      <c r="CI324" s="24">
        <f t="shared" si="243"/>
        <v>0.44303592304259687</v>
      </c>
      <c r="CJ324" s="24"/>
      <c r="CK324" s="6"/>
      <c r="CL324" s="6"/>
    </row>
    <row r="325" spans="82:90" ht="12">
      <c r="CD325" s="5">
        <f aca="true" t="shared" si="244" ref="CD325:CD339">AP85</f>
        <v>6.0550181806842405</v>
      </c>
      <c r="CE325" s="24"/>
      <c r="CF325" s="24"/>
      <c r="CG325" s="24"/>
      <c r="CH325" s="24"/>
      <c r="CI325" s="24">
        <f aca="true" t="shared" si="245" ref="CI325:CI339">AQ85</f>
        <v>0.26915677746040667</v>
      </c>
      <c r="CJ325" s="24"/>
      <c r="CK325" s="6"/>
      <c r="CL325" s="6"/>
    </row>
    <row r="326" spans="82:90" ht="12">
      <c r="CD326" s="5">
        <f t="shared" si="244"/>
        <v>6.0550181806842405</v>
      </c>
      <c r="CE326" s="24"/>
      <c r="CF326" s="24"/>
      <c r="CG326" s="24"/>
      <c r="CH326" s="24"/>
      <c r="CI326" s="24">
        <f t="shared" si="245"/>
        <v>0.26915677746040667</v>
      </c>
      <c r="CJ326" s="24"/>
      <c r="CK326" s="6"/>
      <c r="CL326" s="6"/>
    </row>
    <row r="327" spans="82:90" ht="12">
      <c r="CD327" s="5">
        <f t="shared" si="244"/>
        <v>6.163726830255289</v>
      </c>
      <c r="CE327" s="24"/>
      <c r="CF327" s="24"/>
      <c r="CG327" s="24"/>
      <c r="CH327" s="24"/>
      <c r="CI327" s="24">
        <f t="shared" si="245"/>
        <v>0.24859787945154088</v>
      </c>
      <c r="CJ327" s="24"/>
      <c r="CK327" s="6"/>
      <c r="CL327" s="6"/>
    </row>
    <row r="328" spans="82:90" ht="12">
      <c r="CD328" s="5">
        <f t="shared" si="244"/>
        <v>6.26838782361572</v>
      </c>
      <c r="CE328" s="24"/>
      <c r="CF328" s="24"/>
      <c r="CG328" s="24"/>
      <c r="CH328" s="24"/>
      <c r="CI328" s="24">
        <f t="shared" si="245"/>
        <v>0.22878684357523138</v>
      </c>
      <c r="CJ328" s="24"/>
      <c r="CK328" s="6"/>
      <c r="CL328" s="6"/>
    </row>
    <row r="329" spans="82:90" ht="12">
      <c r="CD329" s="5">
        <f t="shared" si="244"/>
        <v>6.367643093500608</v>
      </c>
      <c r="CE329" s="24"/>
      <c r="CF329" s="24"/>
      <c r="CG329" s="24"/>
      <c r="CH329" s="24"/>
      <c r="CI329" s="24">
        <f t="shared" si="245"/>
        <v>0.21012665348594428</v>
      </c>
      <c r="CJ329" s="24"/>
      <c r="CK329" s="6"/>
      <c r="CL329" s="6"/>
    </row>
    <row r="330" spans="82:90" ht="12">
      <c r="CD330" s="5">
        <f t="shared" si="244"/>
        <v>6.4654071080938476</v>
      </c>
      <c r="CE330" s="24"/>
      <c r="CF330" s="24"/>
      <c r="CG330" s="24"/>
      <c r="CH330" s="24"/>
      <c r="CI330" s="24">
        <f t="shared" si="245"/>
        <v>0.1914418181892097</v>
      </c>
      <c r="CJ330" s="24"/>
      <c r="CK330" s="6"/>
      <c r="CL330" s="6"/>
    </row>
    <row r="331" spans="82:90" ht="12">
      <c r="CD331" s="5">
        <f t="shared" si="244"/>
        <v>6.555704689525349</v>
      </c>
      <c r="CE331" s="24"/>
      <c r="CF331" s="24"/>
      <c r="CG331" s="24"/>
      <c r="CH331" s="24"/>
      <c r="CI331" s="24">
        <f t="shared" si="245"/>
        <v>0.1745283041777268</v>
      </c>
      <c r="CJ331" s="24"/>
      <c r="CK331" s="6"/>
      <c r="CL331" s="6"/>
    </row>
    <row r="332" spans="82:90" ht="12">
      <c r="CD332" s="5">
        <f t="shared" si="244"/>
        <v>6.644455694562645</v>
      </c>
      <c r="CE332" s="24"/>
      <c r="CF332" s="24"/>
      <c r="CG332" s="24"/>
      <c r="CH332" s="24"/>
      <c r="CI332" s="24">
        <f t="shared" si="245"/>
        <v>0.15760580103217303</v>
      </c>
      <c r="CJ332" s="24"/>
      <c r="CK332" s="6"/>
      <c r="CL332" s="6"/>
    </row>
    <row r="333" spans="82:90" ht="12">
      <c r="CD333" s="5">
        <f t="shared" si="244"/>
        <v>6.727176602440986</v>
      </c>
      <c r="CE333" s="24"/>
      <c r="CF333" s="24"/>
      <c r="CG333" s="24"/>
      <c r="CH333" s="24"/>
      <c r="CI333" s="24">
        <f t="shared" si="245"/>
        <v>0.1420152021611336</v>
      </c>
      <c r="CJ333" s="24"/>
      <c r="CK333" s="6"/>
      <c r="CL333" s="6"/>
    </row>
    <row r="334" spans="82:90" ht="12">
      <c r="CD334" s="5">
        <f t="shared" si="244"/>
        <v>6.806463276439618</v>
      </c>
      <c r="CE334" s="24"/>
      <c r="CF334" s="24"/>
      <c r="CG334" s="24"/>
      <c r="CH334" s="24"/>
      <c r="CI334" s="24">
        <f t="shared" si="245"/>
        <v>0.12697429767222213</v>
      </c>
      <c r="CJ334" s="24"/>
      <c r="CK334" s="6"/>
      <c r="CL334" s="6"/>
    </row>
    <row r="335" spans="82:90" ht="12">
      <c r="CD335" s="5">
        <f t="shared" si="244"/>
        <v>6.881936402073754</v>
      </c>
      <c r="CE335" s="24"/>
      <c r="CF335" s="24"/>
      <c r="CG335" s="24"/>
      <c r="CH335" s="24"/>
      <c r="CI335" s="24">
        <f t="shared" si="245"/>
        <v>0.11258983153034818</v>
      </c>
      <c r="CJ335" s="24"/>
      <c r="CK335" s="6"/>
      <c r="CL335" s="6"/>
    </row>
    <row r="336" spans="82:90" ht="12">
      <c r="CD336" s="5">
        <f t="shared" si="244"/>
        <v>6.952964582285667</v>
      </c>
      <c r="CE336" s="24"/>
      <c r="CF336" s="24"/>
      <c r="CG336" s="24"/>
      <c r="CH336" s="24"/>
      <c r="CI336" s="24">
        <f t="shared" si="245"/>
        <v>0.09904821307908529</v>
      </c>
      <c r="CJ336" s="24"/>
      <c r="CK336" s="6"/>
      <c r="CL336" s="6"/>
    </row>
    <row r="337" spans="82:90" ht="12">
      <c r="CD337" s="5">
        <f t="shared" si="244"/>
        <v>7.010940393417785</v>
      </c>
      <c r="CE337" s="24"/>
      <c r="CF337" s="24"/>
      <c r="CG337" s="24"/>
      <c r="CH337" s="24"/>
      <c r="CI337" s="24">
        <f t="shared" si="245"/>
        <v>0.0889195148596027</v>
      </c>
      <c r="CJ337" s="24"/>
      <c r="CK337" s="6"/>
      <c r="CL337" s="6"/>
    </row>
    <row r="338" spans="82:90" ht="12">
      <c r="CD338" s="5">
        <f t="shared" si="244"/>
        <v>7.078899094146477</v>
      </c>
      <c r="CE338" s="24"/>
      <c r="CF338" s="24"/>
      <c r="CG338" s="24"/>
      <c r="CH338" s="24"/>
      <c r="CI338" s="24">
        <f t="shared" si="245"/>
        <v>0.07529427466388583</v>
      </c>
      <c r="CJ338" s="24"/>
      <c r="CK338" s="6"/>
      <c r="CL338" s="6"/>
    </row>
    <row r="339" spans="82:90" ht="12">
      <c r="CD339" s="5">
        <f t="shared" si="244"/>
        <v>7.13383973769695</v>
      </c>
      <c r="CE339" s="24"/>
      <c r="CF339" s="24"/>
      <c r="CG339" s="24"/>
      <c r="CH339" s="24"/>
      <c r="CI339" s="24">
        <f t="shared" si="245"/>
        <v>0.06429065431103798</v>
      </c>
      <c r="CJ339" s="24"/>
      <c r="CK339" s="6"/>
      <c r="CL339" s="6"/>
    </row>
    <row r="340" spans="82:90" ht="12">
      <c r="CD340" s="5">
        <f aca="true" t="shared" si="246" ref="CD340:CD346">AP100</f>
        <v>7.169952544358359</v>
      </c>
      <c r="CE340" s="24"/>
      <c r="CF340" s="24"/>
      <c r="CG340" s="24"/>
      <c r="CH340" s="24"/>
      <c r="CI340" s="24">
        <f aca="true" t="shared" si="247" ref="CI340:CI346">AQ100</f>
        <v>0.05616867435483863</v>
      </c>
      <c r="CJ340" s="24"/>
      <c r="CK340" s="6"/>
      <c r="CL340" s="6"/>
    </row>
    <row r="341" spans="82:90" ht="12">
      <c r="CD341" s="5">
        <f t="shared" si="246"/>
        <v>7.209054610641699</v>
      </c>
      <c r="CE341" s="24"/>
      <c r="CF341" s="24"/>
      <c r="CG341" s="24"/>
      <c r="CH341" s="24"/>
      <c r="CI341" s="24">
        <f t="shared" si="247"/>
        <v>0.046499540434786546</v>
      </c>
      <c r="CJ341" s="24"/>
      <c r="CK341" s="6"/>
      <c r="CL341" s="6"/>
    </row>
    <row r="342" spans="82:90" ht="12">
      <c r="CD342" s="5">
        <f t="shared" si="246"/>
        <v>7.260246408265692</v>
      </c>
      <c r="CE342" s="24"/>
      <c r="CF342" s="24"/>
      <c r="CG342" s="24"/>
      <c r="CH342" s="24"/>
      <c r="CI342" s="24">
        <f t="shared" si="247"/>
        <v>0.032406566723316654</v>
      </c>
      <c r="CJ342" s="24"/>
      <c r="CK342" s="6"/>
      <c r="CL342" s="6"/>
    </row>
    <row r="343" spans="82:90" ht="12">
      <c r="CD343" s="5">
        <f t="shared" si="246"/>
        <v>7.302117894852077</v>
      </c>
      <c r="CE343" s="24"/>
      <c r="CF343" s="24"/>
      <c r="CG343" s="24"/>
      <c r="CH343" s="24"/>
      <c r="CI343" s="24">
        <f t="shared" si="247"/>
        <v>0.01956373246152676</v>
      </c>
      <c r="CJ343" s="24"/>
      <c r="CK343" s="6"/>
      <c r="CL343" s="6"/>
    </row>
    <row r="344" spans="82:90" ht="12">
      <c r="CD344" s="5">
        <f t="shared" si="246"/>
        <v>7.318547642943942</v>
      </c>
      <c r="CE344" s="24"/>
      <c r="CF344" s="24"/>
      <c r="CG344" s="24"/>
      <c r="CH344" s="24"/>
      <c r="CI344" s="24">
        <f t="shared" si="247"/>
        <v>0.0074562932971997675</v>
      </c>
      <c r="CJ344" s="24"/>
      <c r="CK344" s="6"/>
      <c r="CL344" s="6"/>
    </row>
    <row r="345" spans="82:90" ht="12">
      <c r="CD345" s="5">
        <f t="shared" si="246"/>
        <v>7.302909554117672</v>
      </c>
      <c r="CE345" s="24"/>
      <c r="CF345" s="24"/>
      <c r="CG345" s="24"/>
      <c r="CH345" s="24"/>
      <c r="CI345" s="24">
        <f t="shared" si="247"/>
        <v>-0.008685366841051145</v>
      </c>
      <c r="CJ345" s="24"/>
      <c r="CK345" s="6"/>
      <c r="CL345" s="6"/>
    </row>
    <row r="346" spans="82:90" ht="12">
      <c r="CD346" s="5">
        <f t="shared" si="246"/>
        <v>7.34898667303309</v>
      </c>
      <c r="CE346" s="24"/>
      <c r="CF346" s="24"/>
      <c r="CG346" s="24"/>
      <c r="CH346" s="24"/>
      <c r="CI346" s="24">
        <f t="shared" si="247"/>
        <v>4.440892098500626E-16</v>
      </c>
      <c r="CJ346" s="24"/>
      <c r="CK346" s="6"/>
      <c r="CL346" s="6"/>
    </row>
    <row r="347" spans="82:90" ht="12">
      <c r="CD347" s="5"/>
      <c r="CE347" s="24"/>
      <c r="CF347" s="24"/>
      <c r="CG347" s="24"/>
      <c r="CH347" s="24"/>
      <c r="CI347" s="24"/>
      <c r="CJ347" s="24"/>
      <c r="CK347" s="6"/>
      <c r="CL347" s="6"/>
    </row>
    <row r="348" spans="82:90" ht="12">
      <c r="CD348" s="5">
        <f>AR27</f>
        <v>-2.4586377288963592</v>
      </c>
      <c r="CE348" s="24"/>
      <c r="CF348" s="24"/>
      <c r="CG348" s="24"/>
      <c r="CH348" s="24"/>
      <c r="CI348" s="24"/>
      <c r="CJ348" s="24">
        <f>AS27</f>
        <v>1.1102230246251565E-16</v>
      </c>
      <c r="CK348" s="6"/>
      <c r="CL348" s="6"/>
    </row>
    <row r="349" spans="82:90" ht="12">
      <c r="CD349" s="5">
        <f aca="true" t="shared" si="248" ref="CD349:CD380">AR29</f>
        <v>-2.4585899211353976</v>
      </c>
      <c r="CE349" s="24"/>
      <c r="CF349" s="24"/>
      <c r="CG349" s="24"/>
      <c r="CH349" s="24"/>
      <c r="CI349" s="24"/>
      <c r="CJ349" s="24">
        <f aca="true" t="shared" si="249" ref="CJ349:CJ380">AS29</f>
        <v>1.4320725908678611E-05</v>
      </c>
      <c r="CK349" s="6"/>
      <c r="CL349" s="6"/>
    </row>
    <row r="350" spans="82:90" ht="12">
      <c r="CD350" s="5">
        <f t="shared" si="248"/>
        <v>-2.4583750090406875</v>
      </c>
      <c r="CE350" s="24"/>
      <c r="CF350" s="24"/>
      <c r="CG350" s="24"/>
      <c r="CH350" s="24"/>
      <c r="CI350" s="24"/>
      <c r="CJ350" s="24">
        <f t="shared" si="249"/>
        <v>7.857756001350413E-05</v>
      </c>
      <c r="CK350" s="6"/>
      <c r="CL350" s="6"/>
    </row>
    <row r="351" spans="82:90" ht="12">
      <c r="CD351" s="5">
        <f t="shared" si="248"/>
        <v>-2.457934915323582</v>
      </c>
      <c r="CE351" s="24"/>
      <c r="CF351" s="24"/>
      <c r="CG351" s="24"/>
      <c r="CH351" s="24"/>
      <c r="CI351" s="24"/>
      <c r="CJ351" s="24">
        <f t="shared" si="249"/>
        <v>0.00020988326162996174</v>
      </c>
      <c r="CK351" s="6"/>
      <c r="CL351" s="6"/>
    </row>
    <row r="352" spans="82:90" ht="12">
      <c r="CD352" s="5">
        <f t="shared" si="248"/>
        <v>-2.457238176974303</v>
      </c>
      <c r="CE352" s="24"/>
      <c r="CF352" s="24"/>
      <c r="CG352" s="24"/>
      <c r="CH352" s="24"/>
      <c r="CI352" s="24"/>
      <c r="CJ352" s="24">
        <f t="shared" si="249"/>
        <v>0.00041730252130556256</v>
      </c>
      <c r="CK352" s="6"/>
      <c r="CL352" s="6"/>
    </row>
    <row r="353" spans="82:90" ht="12">
      <c r="CD353" s="5">
        <f t="shared" si="248"/>
        <v>-2.456267823810267</v>
      </c>
      <c r="CE353" s="24"/>
      <c r="CF353" s="24"/>
      <c r="CG353" s="24"/>
      <c r="CH353" s="24"/>
      <c r="CI353" s="24"/>
      <c r="CJ353" s="24">
        <f t="shared" si="249"/>
        <v>0.0007055191396126981</v>
      </c>
      <c r="CK353" s="6"/>
      <c r="CL353" s="6"/>
    </row>
    <row r="354" spans="82:90" ht="12">
      <c r="CD354" s="5">
        <f t="shared" si="248"/>
        <v>-2.4550169983692096</v>
      </c>
      <c r="CE354" s="24"/>
      <c r="CF354" s="24"/>
      <c r="CG354" s="24"/>
      <c r="CH354" s="24"/>
      <c r="CI354" s="24"/>
      <c r="CJ354" s="24">
        <f t="shared" si="249"/>
        <v>0.0010761691871501444</v>
      </c>
      <c r="CK354" s="6"/>
      <c r="CL354" s="6"/>
    </row>
    <row r="355" spans="82:90" ht="12">
      <c r="CD355" s="5">
        <f t="shared" si="248"/>
        <v>-2.4534866389143217</v>
      </c>
      <c r="CE355" s="24"/>
      <c r="CF355" s="24"/>
      <c r="CG355" s="24"/>
      <c r="CH355" s="24"/>
      <c r="CI355" s="24"/>
      <c r="CJ355" s="24">
        <f t="shared" si="249"/>
        <v>0.001528550024134212</v>
      </c>
      <c r="CK355" s="6"/>
      <c r="CL355" s="6"/>
    </row>
    <row r="356" spans="82:90" ht="12">
      <c r="CD356" s="5">
        <f t="shared" si="248"/>
        <v>-2.4516840377721114</v>
      </c>
      <c r="CE356" s="24"/>
      <c r="CF356" s="24"/>
      <c r="CG356" s="24"/>
      <c r="CH356" s="24"/>
      <c r="CI356" s="24"/>
      <c r="CJ356" s="24">
        <f t="shared" si="249"/>
        <v>0.0020600636954761775</v>
      </c>
      <c r="CK356" s="6"/>
      <c r="CL356" s="6"/>
    </row>
    <row r="357" spans="82:90" ht="12">
      <c r="CD357" s="5">
        <f t="shared" si="248"/>
        <v>-2.4496218534894223</v>
      </c>
      <c r="CE357" s="24"/>
      <c r="CF357" s="24"/>
      <c r="CG357" s="24"/>
      <c r="CH357" s="24"/>
      <c r="CI357" s="24"/>
      <c r="CJ357" s="24">
        <f t="shared" si="249"/>
        <v>0.0026665221833584996</v>
      </c>
      <c r="CK357" s="6"/>
      <c r="CL357" s="6"/>
    </row>
    <row r="358" spans="82:90" ht="12">
      <c r="CD358" s="5">
        <f t="shared" si="248"/>
        <v>-2.4473173886954105</v>
      </c>
      <c r="CE358" s="24"/>
      <c r="CF358" s="24"/>
      <c r="CG358" s="24"/>
      <c r="CH358" s="24"/>
      <c r="CI358" s="24"/>
      <c r="CJ358" s="24">
        <f t="shared" si="249"/>
        <v>0.003342371521127818</v>
      </c>
      <c r="CK358" s="6"/>
      <c r="CL358" s="6"/>
    </row>
    <row r="359" spans="82:90" ht="12">
      <c r="CD359" s="5">
        <f t="shared" si="248"/>
        <v>-2.4447920370328076</v>
      </c>
      <c r="CE359" s="24"/>
      <c r="CF359" s="24"/>
      <c r="CG359" s="24"/>
      <c r="CH359" s="24"/>
      <c r="CI359" s="24"/>
      <c r="CJ359" s="24">
        <f t="shared" si="249"/>
        <v>0.00408086410911912</v>
      </c>
      <c r="CK359" s="6"/>
      <c r="CL359" s="6"/>
    </row>
    <row r="360" spans="82:90" ht="12">
      <c r="CD360" s="5">
        <f t="shared" si="248"/>
        <v>-2.4420706852234275</v>
      </c>
      <c r="CE360" s="24"/>
      <c r="CF360" s="24"/>
      <c r="CG360" s="24"/>
      <c r="CH360" s="24"/>
      <c r="CI360" s="24"/>
      <c r="CJ360" s="24">
        <f t="shared" si="249"/>
        <v>0.004874243610677564</v>
      </c>
      <c r="CK360" s="6"/>
      <c r="CL360" s="6"/>
    </row>
    <row r="361" spans="82:90" ht="12">
      <c r="CD361" s="5">
        <f t="shared" si="248"/>
        <v>-2.4391764453554052</v>
      </c>
      <c r="CE361" s="24"/>
      <c r="CF361" s="24"/>
      <c r="CG361" s="24"/>
      <c r="CH361" s="24"/>
      <c r="CI361" s="24"/>
      <c r="CJ361" s="24">
        <f t="shared" si="249"/>
        <v>0.005715327186451402</v>
      </c>
      <c r="CK361" s="6"/>
      <c r="CL361" s="6"/>
    </row>
    <row r="362" spans="82:90" ht="12">
      <c r="CD362" s="5">
        <f t="shared" si="248"/>
        <v>-2.436125203489693</v>
      </c>
      <c r="CE362" s="24"/>
      <c r="CF362" s="24"/>
      <c r="CG362" s="24"/>
      <c r="CH362" s="24"/>
      <c r="CI362" s="24"/>
      <c r="CJ362" s="24">
        <f t="shared" si="249"/>
        <v>0.00659913204115925</v>
      </c>
      <c r="CK362" s="6"/>
      <c r="CL362" s="6"/>
    </row>
    <row r="363" spans="82:90" ht="12">
      <c r="CD363" s="5">
        <f t="shared" si="248"/>
        <v>-2.4329290912745694</v>
      </c>
      <c r="CE363" s="24"/>
      <c r="CF363" s="24"/>
      <c r="CG363" s="24"/>
      <c r="CH363" s="24"/>
      <c r="CI363" s="24"/>
      <c r="CJ363" s="24">
        <f t="shared" si="249"/>
        <v>0.00752182503558152</v>
      </c>
      <c r="CK363" s="6"/>
      <c r="CL363" s="6"/>
    </row>
    <row r="364" spans="82:90" ht="12">
      <c r="CD364" s="5">
        <f t="shared" si="248"/>
        <v>-2.4295980811493205</v>
      </c>
      <c r="CE364" s="24"/>
      <c r="CF364" s="24"/>
      <c r="CG364" s="24"/>
      <c r="CH364" s="24"/>
      <c r="CI364" s="24"/>
      <c r="CJ364" s="24">
        <f t="shared" si="249"/>
        <v>0.008480239523578792</v>
      </c>
      <c r="CK364" s="6"/>
      <c r="CL364" s="6"/>
    </row>
    <row r="365" spans="82:90" ht="12">
      <c r="CD365" s="5">
        <f t="shared" si="248"/>
        <v>-2.4261406776307384</v>
      </c>
      <c r="CE365" s="24"/>
      <c r="CF365" s="24"/>
      <c r="CG365" s="24"/>
      <c r="CH365" s="24"/>
      <c r="CI365" s="24"/>
      <c r="CJ365" s="24">
        <f t="shared" si="249"/>
        <v>0.00947166511677977</v>
      </c>
      <c r="CK365" s="6"/>
      <c r="CL365" s="6"/>
    </row>
    <row r="366" spans="82:90" ht="12">
      <c r="CD366" s="5">
        <f t="shared" si="248"/>
        <v>-2.422564271356587</v>
      </c>
      <c r="CE366" s="24"/>
      <c r="CF366" s="24"/>
      <c r="CG366" s="24"/>
      <c r="CH366" s="24"/>
      <c r="CI366" s="24"/>
      <c r="CJ366" s="24">
        <f t="shared" si="249"/>
        <v>0.010493739240058586</v>
      </c>
      <c r="CK366" s="6"/>
      <c r="CL366" s="6"/>
    </row>
    <row r="367" spans="82:90" ht="12">
      <c r="CD367" s="5">
        <f t="shared" si="248"/>
        <v>-2.418875403959841</v>
      </c>
      <c r="CE367" s="24"/>
      <c r="CF367" s="24"/>
      <c r="CG367" s="24"/>
      <c r="CH367" s="24"/>
      <c r="CI367" s="24"/>
      <c r="CJ367" s="24">
        <f t="shared" si="249"/>
        <v>0.011544366130591621</v>
      </c>
      <c r="CK367" s="6"/>
      <c r="CL367" s="6"/>
    </row>
    <row r="368" spans="82:90" ht="12">
      <c r="CD368" s="5">
        <f t="shared" si="248"/>
        <v>-2.4150799021302785</v>
      </c>
      <c r="CE368" s="24"/>
      <c r="CF368" s="24"/>
      <c r="CG368" s="24"/>
      <c r="CH368" s="24"/>
      <c r="CI368" s="24"/>
      <c r="CJ368" s="24">
        <f t="shared" si="249"/>
        <v>0.012621675048989145</v>
      </c>
      <c r="CK368" s="6"/>
      <c r="CL368" s="6"/>
    </row>
    <row r="369" spans="82:90" ht="12">
      <c r="CD369" s="5">
        <f t="shared" si="248"/>
        <v>-2.4150799021302785</v>
      </c>
      <c r="CE369" s="24"/>
      <c r="CF369" s="24"/>
      <c r="CG369" s="24"/>
      <c r="CH369" s="24"/>
      <c r="CI369" s="24"/>
      <c r="CJ369" s="24">
        <f t="shared" si="249"/>
        <v>0.012621675048989145</v>
      </c>
      <c r="CK369" s="6"/>
      <c r="CL369" s="6"/>
    </row>
    <row r="370" spans="82:90" ht="12">
      <c r="CD370" s="5">
        <f t="shared" si="248"/>
        <v>-2.412900904050114</v>
      </c>
      <c r="CE370" s="24"/>
      <c r="CF370" s="24"/>
      <c r="CG370" s="24"/>
      <c r="CH370" s="24"/>
      <c r="CI370" s="24"/>
      <c r="CJ370" s="24">
        <f t="shared" si="249"/>
        <v>0.013237537205328498</v>
      </c>
      <c r="CK370" s="6"/>
      <c r="CL370" s="6"/>
    </row>
    <row r="371" spans="82:90" ht="12">
      <c r="CD371" s="5">
        <f t="shared" si="248"/>
        <v>-2.4105339847818894</v>
      </c>
      <c r="CE371" s="24"/>
      <c r="CF371" s="24"/>
      <c r="CG371" s="24"/>
      <c r="CH371" s="24"/>
      <c r="CI371" s="24"/>
      <c r="CJ371" s="24">
        <f t="shared" si="249"/>
        <v>0.013905121228689032</v>
      </c>
      <c r="CK371" s="6"/>
      <c r="CL371" s="6"/>
    </row>
    <row r="372" spans="82:90" ht="12">
      <c r="CD372" s="5">
        <f t="shared" si="248"/>
        <v>-2.407955647281269</v>
      </c>
      <c r="CE372" s="24"/>
      <c r="CF372" s="24"/>
      <c r="CG372" s="24"/>
      <c r="CH372" s="24"/>
      <c r="CI372" s="24"/>
      <c r="CJ372" s="24">
        <f t="shared" si="249"/>
        <v>0.014630713421088237</v>
      </c>
      <c r="CK372" s="6"/>
      <c r="CL372" s="6"/>
    </row>
    <row r="373" spans="82:90" ht="12">
      <c r="CD373" s="5">
        <f t="shared" si="248"/>
        <v>-2.405138477684888</v>
      </c>
      <c r="CE373" s="24"/>
      <c r="CF373" s="24"/>
      <c r="CG373" s="24"/>
      <c r="CH373" s="24"/>
      <c r="CI373" s="24"/>
      <c r="CJ373" s="24">
        <f t="shared" si="249"/>
        <v>0.015421616594677778</v>
      </c>
      <c r="CK373" s="6"/>
      <c r="CL373" s="6"/>
    </row>
    <row r="374" spans="82:90" ht="12">
      <c r="CD374" s="5">
        <f t="shared" si="248"/>
        <v>-2.4020503167372356</v>
      </c>
      <c r="CE374" s="24"/>
      <c r="CF374" s="24"/>
      <c r="CG374" s="24"/>
      <c r="CH374" s="24"/>
      <c r="CI374" s="24"/>
      <c r="CJ374" s="24">
        <f t="shared" si="249"/>
        <v>0.01628635818512325</v>
      </c>
      <c r="CK374" s="6"/>
      <c r="CL374" s="6"/>
    </row>
    <row r="375" spans="82:90" ht="12">
      <c r="CD375" s="5">
        <f t="shared" si="248"/>
        <v>-2.398653215820438</v>
      </c>
      <c r="CE375" s="24"/>
      <c r="CF375" s="24"/>
      <c r="CG375" s="24"/>
      <c r="CH375" s="24"/>
      <c r="CI375" s="24"/>
      <c r="CJ375" s="24">
        <f t="shared" si="249"/>
        <v>0.017234950586953124</v>
      </c>
      <c r="CK375" s="6"/>
      <c r="CL375" s="6"/>
    </row>
    <row r="376" spans="82:90" ht="12">
      <c r="CD376" s="5">
        <f t="shared" si="248"/>
        <v>-2.394902110298146</v>
      </c>
      <c r="CE376" s="24"/>
      <c r="CF376" s="24"/>
      <c r="CG376" s="24"/>
      <c r="CH376" s="24"/>
      <c r="CI376" s="24"/>
      <c r="CJ376" s="24">
        <f t="shared" si="249"/>
        <v>0.01827921941024202</v>
      </c>
      <c r="CK376" s="6"/>
      <c r="CL376" s="6"/>
    </row>
    <row r="377" spans="82:90" ht="12">
      <c r="CD377" s="5">
        <f t="shared" si="248"/>
        <v>-2.390743118030941</v>
      </c>
      <c r="CE377" s="24"/>
      <c r="CF377" s="24"/>
      <c r="CG377" s="24"/>
      <c r="CH377" s="24"/>
      <c r="CI377" s="24"/>
      <c r="CJ377" s="24">
        <f t="shared" si="249"/>
        <v>0.0194332209186856</v>
      </c>
      <c r="CK377" s="6"/>
      <c r="CL377" s="6"/>
    </row>
    <row r="378" spans="82:90" ht="12">
      <c r="CD378" s="5">
        <f t="shared" si="248"/>
        <v>-2.3861113353433128</v>
      </c>
      <c r="CE378" s="24"/>
      <c r="CF378" s="24"/>
      <c r="CG378" s="24"/>
      <c r="CH378" s="24"/>
      <c r="CI378" s="24"/>
      <c r="CJ378" s="24">
        <f t="shared" si="249"/>
        <v>0.02071377776111516</v>
      </c>
      <c r="CK378" s="6"/>
      <c r="CL378" s="6"/>
    </row>
    <row r="379" spans="82:90" ht="12">
      <c r="CD379" s="5">
        <f t="shared" si="248"/>
        <v>-2.380927951065269</v>
      </c>
      <c r="CE379" s="24"/>
      <c r="CF379" s="24"/>
      <c r="CG379" s="24"/>
      <c r="CH379" s="24"/>
      <c r="CI379" s="24"/>
      <c r="CJ379" s="24">
        <f t="shared" si="249"/>
        <v>0.02214117333940091</v>
      </c>
      <c r="CK379" s="6"/>
      <c r="CL379" s="6"/>
    </row>
    <row r="380" spans="82:90" ht="12">
      <c r="CD380" s="5">
        <f t="shared" si="248"/>
        <v>-2.355404556108664</v>
      </c>
      <c r="CE380" s="24"/>
      <c r="CF380" s="24"/>
      <c r="CG380" s="24"/>
      <c r="CH380" s="24"/>
      <c r="CI380" s="24"/>
      <c r="CJ380" s="24">
        <f t="shared" si="249"/>
        <v>0.0286630281918705</v>
      </c>
      <c r="CK380" s="6"/>
      <c r="CL380" s="6"/>
    </row>
    <row r="381" spans="82:90" ht="12">
      <c r="CD381" s="5">
        <f aca="true" t="shared" si="250" ref="CD381:CD404">AR61</f>
        <v>-2.2964456032415237</v>
      </c>
      <c r="CE381" s="24"/>
      <c r="CF381" s="24"/>
      <c r="CG381" s="24"/>
      <c r="CH381" s="24"/>
      <c r="CI381" s="24"/>
      <c r="CJ381" s="24">
        <f aca="true" t="shared" si="251" ref="CJ381:CJ404">AS61</f>
        <v>0.04355360789430496</v>
      </c>
      <c r="CK381" s="6"/>
      <c r="CL381" s="6"/>
    </row>
    <row r="382" spans="82:90" ht="12">
      <c r="CD382" s="5">
        <f t="shared" si="250"/>
        <v>-2.2365698557887317</v>
      </c>
      <c r="CE382" s="24"/>
      <c r="CF382" s="24"/>
      <c r="CG382" s="24"/>
      <c r="CH382" s="24"/>
      <c r="CI382" s="24"/>
      <c r="CJ382" s="24">
        <f t="shared" si="251"/>
        <v>0.05868333322926089</v>
      </c>
      <c r="CK382" s="6"/>
      <c r="CL382" s="6"/>
    </row>
    <row r="383" spans="82:90" ht="12">
      <c r="CD383" s="5">
        <f t="shared" si="250"/>
        <v>-2.175588573743292</v>
      </c>
      <c r="CE383" s="24"/>
      <c r="CF383" s="24"/>
      <c r="CG383" s="24"/>
      <c r="CH383" s="24"/>
      <c r="CI383" s="24"/>
      <c r="CJ383" s="24">
        <f t="shared" si="251"/>
        <v>0.07409902260311874</v>
      </c>
      <c r="CK383" s="6"/>
      <c r="CL383" s="6"/>
    </row>
    <row r="384" spans="82:90" ht="12">
      <c r="CD384" s="5">
        <f t="shared" si="250"/>
        <v>-2.1132599594533135</v>
      </c>
      <c r="CE384" s="24"/>
      <c r="CF384" s="24"/>
      <c r="CG384" s="24"/>
      <c r="CH384" s="24"/>
      <c r="CI384" s="24"/>
      <c r="CJ384" s="24">
        <f t="shared" si="251"/>
        <v>0.08985992977593538</v>
      </c>
      <c r="CK384" s="6"/>
      <c r="CL384" s="6"/>
    </row>
    <row r="385" spans="82:90" ht="12">
      <c r="CD385" s="5">
        <f t="shared" si="250"/>
        <v>-2.0492697224758074</v>
      </c>
      <c r="CE385" s="24"/>
      <c r="CF385" s="24"/>
      <c r="CG385" s="24"/>
      <c r="CH385" s="24"/>
      <c r="CI385" s="24"/>
      <c r="CJ385" s="24">
        <f t="shared" si="251"/>
        <v>0.10604201316336614</v>
      </c>
      <c r="CK385" s="6"/>
      <c r="CL385" s="6"/>
    </row>
    <row r="386" spans="82:90" ht="12">
      <c r="CD386" s="5">
        <f t="shared" si="250"/>
        <v>-1.9832026356823063</v>
      </c>
      <c r="CE386" s="24"/>
      <c r="CF386" s="24"/>
      <c r="CG386" s="24"/>
      <c r="CH386" s="24"/>
      <c r="CI386" s="24"/>
      <c r="CJ386" s="24">
        <f t="shared" si="251"/>
        <v>0.12274404094460956</v>
      </c>
      <c r="CK386" s="6"/>
      <c r="CL386" s="6"/>
    </row>
    <row r="387" spans="82:90" ht="12">
      <c r="CD387" s="5">
        <f t="shared" si="250"/>
        <v>-1.9144998978952388</v>
      </c>
      <c r="CE387" s="24"/>
      <c r="CF387" s="24"/>
      <c r="CG387" s="24"/>
      <c r="CH387" s="24"/>
      <c r="CI387" s="24"/>
      <c r="CJ387" s="24">
        <f t="shared" si="251"/>
        <v>0.1400964989549054</v>
      </c>
      <c r="CK387" s="6"/>
      <c r="CL387" s="6"/>
    </row>
    <row r="388" spans="82:90" ht="12">
      <c r="CD388" s="5">
        <f t="shared" si="250"/>
        <v>-1.842393458492455</v>
      </c>
      <c r="CE388" s="24"/>
      <c r="CF388" s="24"/>
      <c r="CG388" s="24"/>
      <c r="CH388" s="24"/>
      <c r="CI388" s="24"/>
      <c r="CJ388" s="24">
        <f t="shared" si="251"/>
        <v>0.15827488167690063</v>
      </c>
      <c r="CK388" s="6"/>
      <c r="CL388" s="6"/>
    </row>
    <row r="389" spans="82:90" ht="12">
      <c r="CD389" s="5">
        <f t="shared" si="250"/>
        <v>-1.765801653875997</v>
      </c>
      <c r="CE389" s="24"/>
      <c r="CF389" s="24"/>
      <c r="CG389" s="24"/>
      <c r="CH389" s="24"/>
      <c r="CI389" s="24"/>
      <c r="CJ389" s="24">
        <f t="shared" si="251"/>
        <v>0.17752002139895495</v>
      </c>
      <c r="CK389" s="6"/>
      <c r="CL389" s="6"/>
    </row>
    <row r="390" spans="82:90" ht="12">
      <c r="CD390" s="5">
        <f t="shared" si="250"/>
        <v>-1.6831572729764548</v>
      </c>
      <c r="CE390" s="24"/>
      <c r="CF390" s="24"/>
      <c r="CG390" s="24"/>
      <c r="CH390" s="24"/>
      <c r="CI390" s="24"/>
      <c r="CJ390" s="24">
        <f t="shared" si="251"/>
        <v>0.19817005152897937</v>
      </c>
      <c r="CK390" s="6"/>
      <c r="CL390" s="6"/>
    </row>
    <row r="391" spans="82:90" ht="12">
      <c r="CD391" s="5">
        <f t="shared" si="250"/>
        <v>-1.5921120717342654</v>
      </c>
      <c r="CE391" s="24"/>
      <c r="CF391" s="24"/>
      <c r="CG391" s="24"/>
      <c r="CH391" s="24"/>
      <c r="CI391" s="24"/>
      <c r="CJ391" s="24">
        <f t="shared" si="251"/>
        <v>0.2207122147695793</v>
      </c>
      <c r="CK391" s="6"/>
      <c r="CL391" s="6"/>
    </row>
    <row r="392" spans="82:90" ht="12">
      <c r="CD392" s="5">
        <f t="shared" si="250"/>
        <v>-1.4890027869869131</v>
      </c>
      <c r="CE392" s="24"/>
      <c r="CF392" s="24"/>
      <c r="CG392" s="24"/>
      <c r="CH392" s="24"/>
      <c r="CI392" s="24"/>
      <c r="CJ392" s="24">
        <f t="shared" si="251"/>
        <v>0.24586965300529462</v>
      </c>
      <c r="CK392" s="6"/>
      <c r="CL392" s="6"/>
    </row>
    <row r="393" spans="82:90" ht="12">
      <c r="CD393" s="5">
        <f t="shared" si="250"/>
        <v>-1.3678257036307695</v>
      </c>
      <c r="CE393" s="24"/>
      <c r="CF393" s="24"/>
      <c r="CG393" s="24"/>
      <c r="CH393" s="24"/>
      <c r="CI393" s="24"/>
      <c r="CJ393" s="24">
        <f t="shared" si="251"/>
        <v>0.27475182408740906</v>
      </c>
      <c r="CK393" s="6"/>
      <c r="CL393" s="6"/>
    </row>
    <row r="394" spans="82:90" ht="12">
      <c r="CD394" s="5">
        <f t="shared" si="250"/>
        <v>-1.2181140839044495</v>
      </c>
      <c r="CE394" s="24"/>
      <c r="CF394" s="24"/>
      <c r="CG394" s="24"/>
      <c r="CH394" s="24"/>
      <c r="CI394" s="24"/>
      <c r="CJ394" s="24">
        <f t="shared" si="251"/>
        <v>0.3091230133077538</v>
      </c>
      <c r="CK394" s="6"/>
      <c r="CL394" s="6"/>
    </row>
    <row r="395" spans="82:90" ht="12">
      <c r="CD395" s="5">
        <f t="shared" si="250"/>
        <v>-0.7320131808485553</v>
      </c>
      <c r="CE395" s="24"/>
      <c r="CF395" s="24"/>
      <c r="CG395" s="24"/>
      <c r="CH395" s="24"/>
      <c r="CI395" s="24"/>
      <c r="CJ395" s="24">
        <f t="shared" si="251"/>
        <v>0.38789616756961187</v>
      </c>
      <c r="CK395" s="6"/>
      <c r="CL395" s="6"/>
    </row>
    <row r="396" spans="82:90" ht="12">
      <c r="CD396" s="5">
        <f t="shared" si="250"/>
        <v>-0.11557899311513449</v>
      </c>
      <c r="CE396" s="24"/>
      <c r="CF396" s="24"/>
      <c r="CG396" s="24"/>
      <c r="CH396" s="24"/>
      <c r="CI396" s="24"/>
      <c r="CJ396" s="24">
        <f t="shared" si="251"/>
        <v>0.48020356631246663</v>
      </c>
      <c r="CK396" s="6"/>
      <c r="CL396" s="6"/>
    </row>
    <row r="397" spans="82:90" ht="12">
      <c r="CD397" s="5">
        <f t="shared" si="250"/>
        <v>0.6775591384172519</v>
      </c>
      <c r="CE397" s="24"/>
      <c r="CF397" s="24"/>
      <c r="CG397" s="24"/>
      <c r="CH397" s="24"/>
      <c r="CI397" s="24"/>
      <c r="CJ397" s="24">
        <f t="shared" si="251"/>
        <v>0.5890530225323605</v>
      </c>
      <c r="CK397" s="6"/>
      <c r="CL397" s="6"/>
    </row>
    <row r="398" spans="82:90" ht="12">
      <c r="CD398" s="5">
        <f t="shared" si="250"/>
        <v>0.9321958743928394</v>
      </c>
      <c r="CE398" s="24"/>
      <c r="CF398" s="24"/>
      <c r="CG398" s="24"/>
      <c r="CH398" s="24"/>
      <c r="CI398" s="24"/>
      <c r="CJ398" s="24">
        <f t="shared" si="251"/>
        <v>0.6199186753189354</v>
      </c>
      <c r="CK398" s="6"/>
      <c r="CL398" s="6"/>
    </row>
    <row r="399" spans="82:90" ht="12">
      <c r="CD399" s="5">
        <f t="shared" si="250"/>
        <v>1.2235011176084751</v>
      </c>
      <c r="CE399" s="24"/>
      <c r="CF399" s="24"/>
      <c r="CG399" s="24"/>
      <c r="CH399" s="24"/>
      <c r="CI399" s="24"/>
      <c r="CJ399" s="24">
        <f t="shared" si="251"/>
        <v>0.6517851190126847</v>
      </c>
      <c r="CK399" s="6"/>
      <c r="CL399" s="6"/>
    </row>
    <row r="400" spans="82:90" ht="12">
      <c r="CD400" s="5">
        <f t="shared" si="250"/>
        <v>1.6555295078823173</v>
      </c>
      <c r="CE400" s="24"/>
      <c r="CF400" s="24"/>
      <c r="CG400" s="24"/>
      <c r="CH400" s="24"/>
      <c r="CI400" s="24"/>
      <c r="CJ400" s="24">
        <f t="shared" si="251"/>
        <v>0.6721401394295892</v>
      </c>
      <c r="CK400" s="6"/>
      <c r="CL400" s="6"/>
    </row>
    <row r="401" spans="82:90" ht="12">
      <c r="CD401" s="5">
        <f t="shared" si="250"/>
        <v>2.285165002128605</v>
      </c>
      <c r="CE401" s="24"/>
      <c r="CF401" s="24"/>
      <c r="CG401" s="24"/>
      <c r="CH401" s="24"/>
      <c r="CI401" s="24"/>
      <c r="CJ401" s="24">
        <f t="shared" si="251"/>
        <v>0.6737531079585561</v>
      </c>
      <c r="CK401" s="6"/>
      <c r="CL401" s="6"/>
    </row>
    <row r="402" spans="82:90" ht="12">
      <c r="CD402" s="5">
        <f t="shared" si="250"/>
        <v>3.040653180359551</v>
      </c>
      <c r="CE402" s="24"/>
      <c r="CF402" s="24"/>
      <c r="CG402" s="24"/>
      <c r="CH402" s="24"/>
      <c r="CI402" s="24"/>
      <c r="CJ402" s="24">
        <f t="shared" si="251"/>
        <v>0.65967808899483</v>
      </c>
      <c r="CK402" s="6"/>
      <c r="CL402" s="6"/>
    </row>
    <row r="403" spans="82:90" ht="12">
      <c r="CD403" s="5">
        <f t="shared" si="250"/>
        <v>4.038750873764135</v>
      </c>
      <c r="CE403" s="24"/>
      <c r="CF403" s="24"/>
      <c r="CG403" s="24"/>
      <c r="CH403" s="24"/>
      <c r="CI403" s="24"/>
      <c r="CJ403" s="24">
        <f t="shared" si="251"/>
        <v>0.5993574699472538</v>
      </c>
      <c r="CK403" s="6"/>
      <c r="CL403" s="6"/>
    </row>
    <row r="404" spans="82:90" ht="12">
      <c r="CD404" s="5">
        <f t="shared" si="250"/>
        <v>5.1949076078523415</v>
      </c>
      <c r="CE404" s="24"/>
      <c r="CF404" s="24"/>
      <c r="CG404" s="24"/>
      <c r="CH404" s="24"/>
      <c r="CI404" s="24"/>
      <c r="CJ404" s="24">
        <f t="shared" si="251"/>
        <v>0.49474841624672883</v>
      </c>
      <c r="CK404" s="6"/>
      <c r="CL404" s="6"/>
    </row>
    <row r="405" spans="82:90" ht="12">
      <c r="CD405" s="5">
        <f aca="true" t="shared" si="252" ref="CD405:CD419">AR85</f>
        <v>6.472303639671931</v>
      </c>
      <c r="CE405" s="24"/>
      <c r="CF405" s="24"/>
      <c r="CG405" s="24"/>
      <c r="CH405" s="24"/>
      <c r="CI405" s="24"/>
      <c r="CJ405" s="24">
        <f aca="true" t="shared" si="253" ref="CJ405:CJ419">AS85</f>
        <v>0.30491587047052726</v>
      </c>
      <c r="CK405" s="6"/>
      <c r="CL405" s="6"/>
    </row>
    <row r="406" spans="82:90" ht="12">
      <c r="CD406" s="5">
        <f t="shared" si="252"/>
        <v>6.472303639671931</v>
      </c>
      <c r="CE406" s="24"/>
      <c r="CF406" s="24"/>
      <c r="CG406" s="24"/>
      <c r="CH406" s="24"/>
      <c r="CI406" s="24"/>
      <c r="CJ406" s="24">
        <f t="shared" si="253"/>
        <v>0.30491587047052726</v>
      </c>
      <c r="CK406" s="6"/>
      <c r="CL406" s="6"/>
    </row>
    <row r="407" spans="82:90" ht="12">
      <c r="CD407" s="5">
        <f t="shared" si="252"/>
        <v>6.589651669040352</v>
      </c>
      <c r="CE407" s="24"/>
      <c r="CF407" s="24"/>
      <c r="CG407" s="24"/>
      <c r="CH407" s="24"/>
      <c r="CI407" s="24"/>
      <c r="CJ407" s="24">
        <f t="shared" si="253"/>
        <v>0.2827739042885635</v>
      </c>
      <c r="CK407" s="6"/>
      <c r="CL407" s="6"/>
    </row>
    <row r="408" spans="82:90" ht="12">
      <c r="CD408" s="5">
        <f t="shared" si="252"/>
        <v>6.702952042198154</v>
      </c>
      <c r="CE408" s="24"/>
      <c r="CF408" s="24"/>
      <c r="CG408" s="24"/>
      <c r="CH408" s="24"/>
      <c r="CI408" s="24"/>
      <c r="CJ408" s="24">
        <f t="shared" si="253"/>
        <v>0.2613798002391561</v>
      </c>
      <c r="CK408" s="6"/>
      <c r="CL408" s="6"/>
    </row>
    <row r="409" spans="82:90" ht="12">
      <c r="CD409" s="5">
        <f t="shared" si="252"/>
        <v>6.810846691880413</v>
      </c>
      <c r="CE409" s="24"/>
      <c r="CF409" s="24"/>
      <c r="CG409" s="24"/>
      <c r="CH409" s="24"/>
      <c r="CI409" s="24"/>
      <c r="CJ409" s="24">
        <f t="shared" si="253"/>
        <v>0.2411365419767706</v>
      </c>
      <c r="CK409" s="6"/>
      <c r="CL409" s="6"/>
    </row>
    <row r="410" spans="82:90" ht="12">
      <c r="CD410" s="5">
        <f t="shared" si="252"/>
        <v>6.917250086271025</v>
      </c>
      <c r="CE410" s="24"/>
      <c r="CF410" s="24"/>
      <c r="CG410" s="24"/>
      <c r="CH410" s="24"/>
      <c r="CI410" s="24"/>
      <c r="CJ410" s="24">
        <f t="shared" si="253"/>
        <v>0.22086863850693828</v>
      </c>
      <c r="CK410" s="6"/>
      <c r="CL410" s="6"/>
    </row>
    <row r="411" spans="82:90" ht="12">
      <c r="CD411" s="5">
        <f t="shared" si="252"/>
        <v>7.0161870474998995</v>
      </c>
      <c r="CE411" s="24"/>
      <c r="CF411" s="24"/>
      <c r="CG411" s="24"/>
      <c r="CH411" s="24"/>
      <c r="CI411" s="24"/>
      <c r="CJ411" s="24">
        <f t="shared" si="253"/>
        <v>0.20237205632235788</v>
      </c>
      <c r="CK411" s="6"/>
      <c r="CL411" s="6"/>
    </row>
    <row r="412" spans="82:90" ht="12">
      <c r="CD412" s="5">
        <f t="shared" si="252"/>
        <v>7.113577432334567</v>
      </c>
      <c r="CE412" s="24"/>
      <c r="CF412" s="24"/>
      <c r="CG412" s="24"/>
      <c r="CH412" s="24"/>
      <c r="CI412" s="24"/>
      <c r="CJ412" s="24">
        <f t="shared" si="253"/>
        <v>0.18386648500370528</v>
      </c>
      <c r="CK412" s="6"/>
      <c r="CL412" s="6"/>
    </row>
    <row r="413" spans="82:90" ht="12">
      <c r="CD413" s="5">
        <f t="shared" si="252"/>
        <v>7.204937720010279</v>
      </c>
      <c r="CE413" s="24"/>
      <c r="CF413" s="24"/>
      <c r="CG413" s="24"/>
      <c r="CH413" s="24"/>
      <c r="CI413" s="24"/>
      <c r="CJ413" s="24">
        <f t="shared" si="253"/>
        <v>0.16669281795956792</v>
      </c>
      <c r="CK413" s="6"/>
      <c r="CL413" s="6"/>
    </row>
    <row r="414" spans="82:90" ht="12">
      <c r="CD414" s="5">
        <f t="shared" si="252"/>
        <v>7.292863773806283</v>
      </c>
      <c r="CE414" s="24"/>
      <c r="CF414" s="24"/>
      <c r="CG414" s="24"/>
      <c r="CH414" s="24"/>
      <c r="CI414" s="24"/>
      <c r="CJ414" s="24">
        <f t="shared" si="253"/>
        <v>0.1500688452975587</v>
      </c>
      <c r="CK414" s="6"/>
      <c r="CL414" s="6"/>
    </row>
    <row r="415" spans="82:90" ht="12">
      <c r="CD415" s="5">
        <f t="shared" si="252"/>
        <v>7.376976279237792</v>
      </c>
      <c r="CE415" s="24"/>
      <c r="CF415" s="24"/>
      <c r="CG415" s="24"/>
      <c r="CH415" s="24"/>
      <c r="CI415" s="24"/>
      <c r="CJ415" s="24">
        <f t="shared" si="253"/>
        <v>0.13410131098258704</v>
      </c>
      <c r="CK415" s="6"/>
      <c r="CL415" s="6"/>
    </row>
    <row r="416" spans="82:90" ht="12">
      <c r="CD416" s="5">
        <f t="shared" si="252"/>
        <v>7.456643839247079</v>
      </c>
      <c r="CE416" s="24"/>
      <c r="CF416" s="24"/>
      <c r="CG416" s="24"/>
      <c r="CH416" s="24"/>
      <c r="CI416" s="24"/>
      <c r="CJ416" s="24">
        <f t="shared" si="253"/>
        <v>0.11897662435822642</v>
      </c>
      <c r="CK416" s="6"/>
      <c r="CL416" s="6"/>
    </row>
    <row r="417" spans="82:90" ht="12">
      <c r="CD417" s="5">
        <f t="shared" si="252"/>
        <v>7.523259030176566</v>
      </c>
      <c r="CE417" s="24"/>
      <c r="CF417" s="24"/>
      <c r="CG417" s="24"/>
      <c r="CH417" s="24"/>
      <c r="CI417" s="24"/>
      <c r="CJ417" s="24">
        <f t="shared" si="253"/>
        <v>0.107264857965645</v>
      </c>
      <c r="CK417" s="6"/>
      <c r="CL417" s="6"/>
    </row>
    <row r="418" spans="82:90" ht="12">
      <c r="CD418" s="5">
        <f t="shared" si="252"/>
        <v>7.59985711070263</v>
      </c>
      <c r="CE418" s="24"/>
      <c r="CF418" s="24"/>
      <c r="CG418" s="24"/>
      <c r="CH418" s="24"/>
      <c r="CI418" s="24"/>
      <c r="CJ418" s="24">
        <f t="shared" si="253"/>
        <v>0.09205654959683063</v>
      </c>
      <c r="CK418" s="6"/>
      <c r="CL418" s="6"/>
    </row>
    <row r="419" spans="82:90" ht="12">
      <c r="CD419" s="5">
        <f t="shared" si="252"/>
        <v>7.662852353896203</v>
      </c>
      <c r="CE419" s="24"/>
      <c r="CF419" s="24"/>
      <c r="CG419" s="24"/>
      <c r="CH419" s="24"/>
      <c r="CI419" s="24"/>
      <c r="CJ419" s="24">
        <f t="shared" si="253"/>
        <v>0.07939676355160019</v>
      </c>
      <c r="CK419" s="6"/>
      <c r="CL419" s="6"/>
    </row>
    <row r="420" spans="82:90" ht="12">
      <c r="CD420" s="5">
        <f aca="true" t="shared" si="254" ref="CD420:CD426">AR100</f>
        <v>7.705346520635217</v>
      </c>
      <c r="CE420" s="24"/>
      <c r="CF420" s="24"/>
      <c r="CG420" s="24"/>
      <c r="CH420" s="24"/>
      <c r="CI420" s="24"/>
      <c r="CJ420" s="24">
        <f aca="true" t="shared" si="255" ref="CJ420:CJ426">AS100</f>
        <v>0.06940946295733319</v>
      </c>
      <c r="CK420" s="6"/>
      <c r="CL420" s="6"/>
    </row>
    <row r="421" spans="82:90" ht="12">
      <c r="CD421" s="5">
        <f t="shared" si="254"/>
        <v>7.750829946996163</v>
      </c>
      <c r="CE421" s="24"/>
      <c r="CF421" s="24"/>
      <c r="CG421" s="24"/>
      <c r="CH421" s="24"/>
      <c r="CI421" s="24"/>
      <c r="CJ421" s="24">
        <f t="shared" si="255"/>
        <v>0.05787500839921211</v>
      </c>
      <c r="CK421" s="6"/>
      <c r="CL421" s="6"/>
    </row>
    <row r="422" spans="82:89" ht="12">
      <c r="CD422" s="5">
        <f t="shared" si="254"/>
        <v>7.80840310469776</v>
      </c>
      <c r="CE422" s="24"/>
      <c r="CF422" s="24"/>
      <c r="CG422" s="24"/>
      <c r="CH422" s="24"/>
      <c r="CI422" s="24"/>
      <c r="CJ422" s="24">
        <f t="shared" si="255"/>
        <v>0.04191671404967279</v>
      </c>
      <c r="CK422" s="6"/>
    </row>
    <row r="423" spans="82:89" ht="12">
      <c r="CD423" s="5">
        <f t="shared" si="254"/>
        <v>7.85665595136175</v>
      </c>
      <c r="CE423" s="24"/>
      <c r="CF423" s="24"/>
      <c r="CG423" s="24"/>
      <c r="CH423" s="24"/>
      <c r="CI423" s="24"/>
      <c r="CJ423" s="24">
        <f t="shared" si="255"/>
        <v>0.027208559149815237</v>
      </c>
      <c r="CK423" s="6"/>
    </row>
    <row r="424" spans="82:89" ht="12">
      <c r="CD424" s="5">
        <f t="shared" si="254"/>
        <v>7.876965737119529</v>
      </c>
      <c r="CE424" s="24"/>
      <c r="CF424" s="24"/>
      <c r="CG424" s="24"/>
      <c r="CH424" s="24"/>
      <c r="CI424" s="24"/>
      <c r="CJ424" s="24">
        <f t="shared" si="255"/>
        <v>0.012610468744495673</v>
      </c>
      <c r="CK424" s="6"/>
    </row>
    <row r="425" spans="82:89" ht="12">
      <c r="CD425" s="5">
        <f t="shared" si="254"/>
        <v>7.864861940028546</v>
      </c>
      <c r="CE425" s="24"/>
      <c r="CF425" s="24"/>
      <c r="CG425" s="24"/>
      <c r="CH425" s="24"/>
      <c r="CI425" s="24"/>
      <c r="CJ425" s="24">
        <f t="shared" si="255"/>
        <v>-0.0061082791174031925</v>
      </c>
      <c r="CK425" s="6"/>
    </row>
    <row r="426" spans="82:89" ht="12">
      <c r="CD426" s="5">
        <f t="shared" si="254"/>
        <v>7.914473350679249</v>
      </c>
      <c r="CE426" s="24"/>
      <c r="CF426" s="24"/>
      <c r="CG426" s="24"/>
      <c r="CH426" s="24"/>
      <c r="CI426" s="24"/>
      <c r="CJ426" s="24">
        <f t="shared" si="255"/>
        <v>4.440892098500626E-16</v>
      </c>
      <c r="CK426" s="6"/>
    </row>
    <row r="427" spans="82:89" ht="12">
      <c r="CD427" s="5"/>
      <c r="CE427" s="24"/>
      <c r="CF427" s="24"/>
      <c r="CG427" s="24"/>
      <c r="CH427" s="24"/>
      <c r="CI427" s="24"/>
      <c r="CJ427" s="24"/>
      <c r="CK427" s="6"/>
    </row>
    <row r="428" spans="82:90" ht="12">
      <c r="CD428" s="5">
        <f>AJ86</f>
        <v>4.803161803721179</v>
      </c>
      <c r="CE428" s="24"/>
      <c r="CF428" s="24"/>
      <c r="CG428" s="24"/>
      <c r="CH428" s="24"/>
      <c r="CI428" s="24"/>
      <c r="CJ428" s="24"/>
      <c r="CK428" s="44">
        <f>AK86</f>
        <v>0.161879498430046</v>
      </c>
      <c r="CL428" s="6"/>
    </row>
    <row r="429" spans="82:90" ht="12">
      <c r="CD429" s="5">
        <f>AR86</f>
        <v>6.472303639671931</v>
      </c>
      <c r="CE429" s="24"/>
      <c r="CF429" s="24"/>
      <c r="CG429" s="24"/>
      <c r="CH429" s="24"/>
      <c r="CI429" s="24"/>
      <c r="CJ429" s="24"/>
      <c r="CK429" s="44">
        <f>AS86</f>
        <v>0.30491587047052726</v>
      </c>
      <c r="CL429" s="6"/>
    </row>
    <row r="430" spans="82:90" ht="12">
      <c r="CD430" s="5"/>
      <c r="CE430" s="24"/>
      <c r="CF430" s="24"/>
      <c r="CG430" s="24"/>
      <c r="CH430" s="24"/>
      <c r="CI430" s="24"/>
      <c r="CJ430" s="24"/>
      <c r="CK430" s="44"/>
      <c r="CL430" s="6"/>
    </row>
    <row r="431" spans="82:90" ht="12">
      <c r="CD431" s="5">
        <f>C27</f>
        <v>-0.4</v>
      </c>
      <c r="CE431" s="24"/>
      <c r="CF431" s="24"/>
      <c r="CG431" s="24"/>
      <c r="CH431" s="24"/>
      <c r="CI431" s="24"/>
      <c r="CJ431" s="24"/>
      <c r="CK431" s="44"/>
      <c r="CL431" s="6">
        <f>C28</f>
        <v>0.014</v>
      </c>
    </row>
    <row r="432" spans="82:90" ht="12">
      <c r="CD432" s="5">
        <f>D27</f>
        <v>2.418</v>
      </c>
      <c r="CE432" s="24"/>
      <c r="CF432" s="24"/>
      <c r="CG432" s="24"/>
      <c r="CH432" s="24"/>
      <c r="CI432" s="24"/>
      <c r="CJ432" s="24"/>
      <c r="CK432" s="44"/>
      <c r="CL432" s="6">
        <f>D28</f>
        <v>0.10639200000000001</v>
      </c>
    </row>
    <row r="433" spans="82:90" ht="12">
      <c r="CD433" s="5">
        <f>E27</f>
        <v>3</v>
      </c>
      <c r="CE433" s="24"/>
      <c r="CF433" s="24"/>
      <c r="CG433" s="24"/>
      <c r="CH433" s="24"/>
      <c r="CI433" s="24"/>
      <c r="CJ433" s="24"/>
      <c r="CK433" s="44"/>
      <c r="CL433" s="6">
        <f>E28</f>
        <v>0.37</v>
      </c>
    </row>
    <row r="434" spans="82:90" ht="12">
      <c r="CD434" s="5">
        <f>F27</f>
        <v>4.15</v>
      </c>
      <c r="CE434" s="24"/>
      <c r="CF434" s="24"/>
      <c r="CG434" s="24"/>
      <c r="CH434" s="24"/>
      <c r="CI434" s="24"/>
      <c r="CJ434" s="24"/>
      <c r="CK434" s="44"/>
      <c r="CL434" s="6">
        <f>F28</f>
        <v>0.12</v>
      </c>
    </row>
    <row r="435" spans="82:90" ht="12">
      <c r="CD435" s="5">
        <f>G27</f>
        <v>0</v>
      </c>
      <c r="CE435" s="24"/>
      <c r="CF435" s="24"/>
      <c r="CG435" s="24"/>
      <c r="CH435" s="24"/>
      <c r="CI435" s="24"/>
      <c r="CJ435" s="24"/>
      <c r="CK435" s="44"/>
      <c r="CL435" s="6">
        <f>G28</f>
        <v>0.354</v>
      </c>
    </row>
    <row r="436" spans="82:90" ht="12">
      <c r="CD436" s="7">
        <f>H27</f>
        <v>4</v>
      </c>
      <c r="CE436" s="25"/>
      <c r="CF436" s="25"/>
      <c r="CG436" s="25"/>
      <c r="CH436" s="25"/>
      <c r="CI436" s="25"/>
      <c r="CJ436" s="25"/>
      <c r="CK436" s="45"/>
      <c r="CL436" s="6">
        <f>H28</f>
        <v>0</v>
      </c>
    </row>
    <row r="437" spans="82:90" ht="12">
      <c r="CD437" s="5"/>
      <c r="CE437" s="24"/>
      <c r="CF437" s="24"/>
      <c r="CG437" s="24"/>
      <c r="CH437" s="24"/>
      <c r="CI437" s="24"/>
      <c r="CJ437" s="24"/>
      <c r="CK437" s="44"/>
      <c r="CL437" s="6"/>
    </row>
    <row r="438" spans="82:90" ht="12">
      <c r="CD438" s="5">
        <f>AH27</f>
        <v>-0.5245093821645568</v>
      </c>
      <c r="CE438" s="24">
        <f>AI27</f>
        <v>-2.7755575615628914E-17</v>
      </c>
      <c r="CF438" s="24"/>
      <c r="CG438" s="24"/>
      <c r="CH438" s="24"/>
      <c r="CI438" s="24"/>
      <c r="CJ438" s="24"/>
      <c r="CK438" s="44"/>
      <c r="CL438" s="6"/>
    </row>
    <row r="439" spans="82:90" ht="12">
      <c r="CD439" s="5">
        <f aca="true" t="shared" si="256" ref="CD439:CD470">AH29</f>
        <v>-0.5244615744035954</v>
      </c>
      <c r="CE439" s="24">
        <f aca="true" t="shared" si="257" ref="CE439:CE470">AI29</f>
        <v>1.4320725908567589E-05</v>
      </c>
      <c r="CF439" s="24"/>
      <c r="CG439" s="24"/>
      <c r="CH439" s="24"/>
      <c r="CI439" s="24"/>
      <c r="CJ439" s="24"/>
      <c r="CK439" s="44"/>
      <c r="CL439" s="6"/>
    </row>
    <row r="440" spans="82:90" ht="12">
      <c r="CD440" s="5">
        <f t="shared" si="256"/>
        <v>-0.5242466623088851</v>
      </c>
      <c r="CE440" s="24">
        <f t="shared" si="257"/>
        <v>7.857756001342087E-05</v>
      </c>
      <c r="CF440" s="24"/>
      <c r="CG440" s="24"/>
      <c r="CH440" s="24"/>
      <c r="CI440" s="24"/>
      <c r="CJ440" s="24"/>
      <c r="CK440" s="44"/>
      <c r="CL440" s="6"/>
    </row>
    <row r="441" spans="82:90" ht="12">
      <c r="CD441" s="5">
        <f t="shared" si="256"/>
        <v>-0.5238065685917797</v>
      </c>
      <c r="CE441" s="24">
        <f t="shared" si="257"/>
        <v>0.00020988326162982296</v>
      </c>
      <c r="CF441" s="24"/>
      <c r="CG441" s="24"/>
      <c r="CH441" s="24"/>
      <c r="CI441" s="24"/>
      <c r="CJ441" s="24"/>
      <c r="CK441" s="44"/>
      <c r="CL441" s="6"/>
    </row>
    <row r="442" spans="82:90" ht="12">
      <c r="CD442" s="5">
        <f t="shared" si="256"/>
        <v>-0.5231098302425006</v>
      </c>
      <c r="CE442" s="24">
        <f t="shared" si="257"/>
        <v>0.0004173025213054793</v>
      </c>
      <c r="CF442" s="24"/>
      <c r="CG442" s="24"/>
      <c r="CH442" s="24"/>
      <c r="CI442" s="24"/>
      <c r="CJ442" s="24"/>
      <c r="CK442" s="44"/>
      <c r="CL442" s="6"/>
    </row>
    <row r="443" spans="82:90" ht="12">
      <c r="CD443" s="5">
        <f t="shared" si="256"/>
        <v>-0.5221394770784649</v>
      </c>
      <c r="CE443" s="24">
        <f t="shared" si="257"/>
        <v>0.0007055191396125315</v>
      </c>
      <c r="CF443" s="24"/>
      <c r="CG443" s="24"/>
      <c r="CH443" s="24"/>
      <c r="CI443" s="24"/>
      <c r="CJ443" s="24"/>
      <c r="CK443" s="44"/>
      <c r="CL443" s="6"/>
    </row>
    <row r="444" spans="82:90" ht="12">
      <c r="CD444" s="5">
        <f t="shared" si="256"/>
        <v>-0.5208886516374074</v>
      </c>
      <c r="CE444" s="24">
        <f t="shared" si="257"/>
        <v>0.0010761691871499501</v>
      </c>
      <c r="CF444" s="24"/>
      <c r="CG444" s="24"/>
      <c r="CH444" s="24"/>
      <c r="CI444" s="24"/>
      <c r="CJ444" s="24"/>
      <c r="CK444" s="44"/>
      <c r="CL444" s="6"/>
    </row>
    <row r="445" spans="82:90" ht="12">
      <c r="CD445" s="5">
        <f t="shared" si="256"/>
        <v>-0.5193582921825195</v>
      </c>
      <c r="CE445" s="24">
        <f t="shared" si="257"/>
        <v>0.0015285500241340733</v>
      </c>
      <c r="CF445" s="24"/>
      <c r="CG445" s="24"/>
      <c r="CH445" s="24"/>
      <c r="CI445" s="24"/>
      <c r="CJ445" s="24"/>
      <c r="CK445" s="44"/>
      <c r="CL445" s="6"/>
    </row>
    <row r="446" spans="82:90" ht="12">
      <c r="CD446" s="5">
        <f t="shared" si="256"/>
        <v>-0.5175556910403092</v>
      </c>
      <c r="CE446" s="24">
        <f t="shared" si="257"/>
        <v>0.002060063695476011</v>
      </c>
      <c r="CF446" s="24"/>
      <c r="CG446" s="24"/>
      <c r="CH446" s="24"/>
      <c r="CI446" s="24"/>
      <c r="CJ446" s="24"/>
      <c r="CK446" s="44"/>
      <c r="CL446" s="6"/>
    </row>
    <row r="447" spans="82:90" ht="12">
      <c r="CD447" s="5">
        <f t="shared" si="256"/>
        <v>-0.5154935067576197</v>
      </c>
      <c r="CE447" s="24">
        <f t="shared" si="257"/>
        <v>0.0026665221833583608</v>
      </c>
      <c r="CF447" s="24"/>
      <c r="CG447" s="24"/>
      <c r="CH447" s="24"/>
      <c r="CI447" s="24"/>
      <c r="CJ447" s="24"/>
      <c r="CK447" s="44"/>
      <c r="CL447" s="6"/>
    </row>
    <row r="448" spans="82:90" ht="12">
      <c r="CD448" s="5">
        <f t="shared" si="256"/>
        <v>-0.513189041963608</v>
      </c>
      <c r="CE448" s="24">
        <f t="shared" si="257"/>
        <v>0.0033423715211276794</v>
      </c>
      <c r="CF448" s="24"/>
      <c r="CG448" s="24"/>
      <c r="CH448" s="24"/>
      <c r="CI448" s="24"/>
      <c r="CJ448" s="24"/>
      <c r="CK448" s="44"/>
      <c r="CL448" s="6"/>
    </row>
    <row r="449" spans="82:90" ht="12">
      <c r="CD449" s="5">
        <f t="shared" si="256"/>
        <v>-0.5106636903010052</v>
      </c>
      <c r="CE449" s="24">
        <f t="shared" si="257"/>
        <v>0.004080864109119092</v>
      </c>
      <c r="CF449" s="24"/>
      <c r="CG449" s="24"/>
      <c r="CH449" s="24"/>
      <c r="CI449" s="24"/>
      <c r="CJ449" s="24"/>
      <c r="CK449" s="44"/>
      <c r="CL449" s="6"/>
    </row>
    <row r="450" spans="82:90" ht="12">
      <c r="CD450" s="5">
        <f t="shared" si="256"/>
        <v>-0.5079423384916251</v>
      </c>
      <c r="CE450" s="24">
        <f t="shared" si="257"/>
        <v>0.004874243610677509</v>
      </c>
      <c r="CF450" s="24"/>
      <c r="CG450" s="24"/>
      <c r="CH450" s="24"/>
      <c r="CI450" s="24"/>
      <c r="CJ450" s="24"/>
      <c r="CK450" s="44"/>
      <c r="CL450" s="6"/>
    </row>
    <row r="451" spans="82:90" ht="12">
      <c r="CD451" s="5">
        <f t="shared" si="256"/>
        <v>-0.505048098623603</v>
      </c>
      <c r="CE451" s="24">
        <f t="shared" si="257"/>
        <v>0.005715327186451236</v>
      </c>
      <c r="CF451" s="24"/>
      <c r="CG451" s="24"/>
      <c r="CH451" s="24"/>
      <c r="CI451" s="24"/>
      <c r="CJ451" s="24"/>
      <c r="CK451" s="44"/>
      <c r="CL451" s="6"/>
    </row>
    <row r="452" spans="82:90" ht="12">
      <c r="CD452" s="5">
        <f t="shared" si="256"/>
        <v>-0.5019968567578909</v>
      </c>
      <c r="CE452" s="24">
        <f t="shared" si="257"/>
        <v>0.006599132041159084</v>
      </c>
      <c r="CF452" s="24"/>
      <c r="CG452" s="24"/>
      <c r="CH452" s="24"/>
      <c r="CI452" s="24"/>
      <c r="CJ452" s="24"/>
      <c r="CK452" s="44"/>
      <c r="CL452" s="6"/>
    </row>
    <row r="453" spans="82:90" ht="12">
      <c r="CD453" s="5">
        <f t="shared" si="256"/>
        <v>-0.4988007445427672</v>
      </c>
      <c r="CE453" s="24">
        <f t="shared" si="257"/>
        <v>0.007521825035581381</v>
      </c>
      <c r="CF453" s="24"/>
      <c r="CG453" s="24"/>
      <c r="CH453" s="24"/>
      <c r="CI453" s="24"/>
      <c r="CJ453" s="24"/>
      <c r="CK453" s="44"/>
      <c r="CL453" s="6"/>
    </row>
    <row r="454" spans="82:90" ht="12">
      <c r="CD454" s="5">
        <f t="shared" si="256"/>
        <v>-0.49546973441751835</v>
      </c>
      <c r="CE454" s="24">
        <f t="shared" si="257"/>
        <v>0.008480239523578681</v>
      </c>
      <c r="CF454" s="24"/>
      <c r="CG454" s="24"/>
      <c r="CH454" s="24"/>
      <c r="CI454" s="24"/>
      <c r="CJ454" s="24"/>
      <c r="CK454" s="44"/>
      <c r="CL454" s="6"/>
    </row>
    <row r="455" spans="82:90" ht="12">
      <c r="CD455" s="5">
        <f t="shared" si="256"/>
        <v>-0.4920123308989358</v>
      </c>
      <c r="CE455" s="24">
        <f t="shared" si="257"/>
        <v>0.009471665116779687</v>
      </c>
      <c r="CF455" s="24"/>
      <c r="CG455" s="24"/>
      <c r="CH455" s="24"/>
      <c r="CI455" s="24"/>
      <c r="CJ455" s="24"/>
      <c r="CK455" s="44"/>
      <c r="CL455" s="6"/>
    </row>
    <row r="456" spans="82:90" ht="12">
      <c r="CD456" s="5">
        <f t="shared" si="256"/>
        <v>-0.4884359246247846</v>
      </c>
      <c r="CE456" s="24">
        <f t="shared" si="257"/>
        <v>0.01049373924005853</v>
      </c>
      <c r="CF456" s="24"/>
      <c r="CG456" s="24"/>
      <c r="CH456" s="24"/>
      <c r="CI456" s="24"/>
      <c r="CJ456" s="24"/>
      <c r="CK456" s="44"/>
      <c r="CL456" s="6"/>
    </row>
    <row r="457" spans="82:90" ht="12">
      <c r="CD457" s="5">
        <f t="shared" si="256"/>
        <v>-0.4847470572280388</v>
      </c>
      <c r="CE457" s="24">
        <f t="shared" si="257"/>
        <v>0.01154436613059151</v>
      </c>
      <c r="CF457" s="24"/>
      <c r="CG457" s="24"/>
      <c r="CH457" s="24"/>
      <c r="CI457" s="24"/>
      <c r="CJ457" s="24"/>
      <c r="CK457" s="44"/>
      <c r="CL457" s="6"/>
    </row>
    <row r="458" spans="82:90" ht="12">
      <c r="CD458" s="5">
        <f t="shared" si="256"/>
        <v>-0.4809515553984761</v>
      </c>
      <c r="CE458" s="24">
        <f t="shared" si="257"/>
        <v>0.012621675048989034</v>
      </c>
      <c r="CF458" s="24"/>
      <c r="CG458" s="24"/>
      <c r="CH458" s="24"/>
      <c r="CI458" s="24"/>
      <c r="CJ458" s="24"/>
      <c r="CK458" s="44"/>
      <c r="CL458" s="6"/>
    </row>
    <row r="459" spans="82:90" ht="12">
      <c r="CD459" s="5">
        <f t="shared" si="256"/>
        <v>-0.4809515553984761</v>
      </c>
      <c r="CE459" s="24">
        <f t="shared" si="257"/>
        <v>0.012621675048989034</v>
      </c>
      <c r="CF459" s="24"/>
      <c r="CG459" s="24"/>
      <c r="CH459" s="24"/>
      <c r="CI459" s="24"/>
      <c r="CJ459" s="24"/>
      <c r="CK459" s="44"/>
      <c r="CL459" s="6"/>
    </row>
    <row r="460" spans="82:90" ht="12">
      <c r="CD460" s="5">
        <f t="shared" si="256"/>
        <v>-0.4787725573183116</v>
      </c>
      <c r="CE460" s="24">
        <f t="shared" si="257"/>
        <v>0.013237537205328387</v>
      </c>
      <c r="CF460" s="25"/>
      <c r="CG460" s="25"/>
      <c r="CH460" s="25"/>
      <c r="CI460" s="25"/>
      <c r="CJ460" s="25"/>
      <c r="CK460" s="45"/>
      <c r="CL460" s="6"/>
    </row>
    <row r="461" spans="82:90" ht="12">
      <c r="CD461" s="5">
        <f t="shared" si="256"/>
        <v>-0.47640563805008723</v>
      </c>
      <c r="CE461" s="24">
        <f t="shared" si="257"/>
        <v>0.013905121228688783</v>
      </c>
      <c r="CF461" s="24"/>
      <c r="CG461" s="24"/>
      <c r="CH461" s="24"/>
      <c r="CI461" s="24"/>
      <c r="CJ461" s="24"/>
      <c r="CK461" s="24"/>
      <c r="CL461" s="8"/>
    </row>
    <row r="462" spans="82:90" ht="12">
      <c r="CD462" s="5">
        <f t="shared" si="256"/>
        <v>-0.47382730054946653</v>
      </c>
      <c r="CE462" s="24">
        <f t="shared" si="257"/>
        <v>0.014630713421088098</v>
      </c>
      <c r="CF462" s="24"/>
      <c r="CG462" s="24"/>
      <c r="CH462" s="24"/>
      <c r="CI462" s="24"/>
      <c r="CJ462" s="24"/>
      <c r="CK462" s="24"/>
      <c r="CL462" s="6"/>
    </row>
    <row r="463" spans="82:90" ht="12">
      <c r="CD463" s="5">
        <f t="shared" si="256"/>
        <v>-0.47101013095308564</v>
      </c>
      <c r="CE463" s="24">
        <f t="shared" si="257"/>
        <v>0.015421616594677723</v>
      </c>
      <c r="CF463" s="24"/>
      <c r="CG463" s="24"/>
      <c r="CH463" s="24"/>
      <c r="CI463" s="24"/>
      <c r="CJ463" s="24"/>
      <c r="CK463" s="24"/>
      <c r="CL463" s="6"/>
    </row>
    <row r="464" spans="82:90" ht="12">
      <c r="CD464" s="5">
        <f t="shared" si="256"/>
        <v>-0.467921970005433</v>
      </c>
      <c r="CE464" s="24">
        <f t="shared" si="257"/>
        <v>0.016286358185123223</v>
      </c>
      <c r="CF464" s="24"/>
      <c r="CG464" s="24"/>
      <c r="CH464" s="24"/>
      <c r="CI464" s="24"/>
      <c r="CJ464" s="24"/>
      <c r="CK464" s="24"/>
      <c r="CL464" s="6"/>
    </row>
    <row r="465" spans="82:90" ht="12">
      <c r="CD465" s="5">
        <f t="shared" si="256"/>
        <v>-0.46452486908863566</v>
      </c>
      <c r="CE465" s="24">
        <f t="shared" si="257"/>
        <v>0.01723495058695293</v>
      </c>
      <c r="CF465" s="24"/>
      <c r="CG465" s="24"/>
      <c r="CH465" s="24"/>
      <c r="CI465" s="24"/>
      <c r="CJ465" s="24"/>
      <c r="CK465" s="24"/>
      <c r="CL465" s="6"/>
    </row>
    <row r="466" spans="82:90" ht="12">
      <c r="CD466" s="5">
        <f t="shared" si="256"/>
        <v>-0.46077376356634325</v>
      </c>
      <c r="CE466" s="24">
        <f t="shared" si="257"/>
        <v>0.01827921941024191</v>
      </c>
      <c r="CF466" s="24"/>
      <c r="CG466" s="24"/>
      <c r="CH466" s="24"/>
      <c r="CI466" s="24"/>
      <c r="CJ466" s="24"/>
      <c r="CK466" s="24"/>
      <c r="CL466" s="6"/>
    </row>
    <row r="467" spans="82:90" ht="12">
      <c r="CD467" s="5">
        <f t="shared" si="256"/>
        <v>-0.45661477129913874</v>
      </c>
      <c r="CE467" s="24">
        <f t="shared" si="257"/>
        <v>0.019433220918685518</v>
      </c>
      <c r="CF467" s="24"/>
      <c r="CG467" s="24"/>
      <c r="CH467" s="24"/>
      <c r="CI467" s="24"/>
      <c r="CJ467" s="24"/>
      <c r="CK467" s="24"/>
      <c r="CL467" s="6"/>
    </row>
    <row r="468" spans="82:90" ht="12">
      <c r="CD468" s="5">
        <f t="shared" si="256"/>
        <v>-0.4519829886115106</v>
      </c>
      <c r="CE468" s="24">
        <f t="shared" si="257"/>
        <v>0.02071377776111505</v>
      </c>
      <c r="CF468" s="24"/>
      <c r="CG468" s="24"/>
      <c r="CH468" s="24"/>
      <c r="CI468" s="24"/>
      <c r="CJ468" s="24"/>
      <c r="CK468" s="24"/>
      <c r="CL468" s="6"/>
    </row>
    <row r="469" spans="82:90" ht="12">
      <c r="CD469" s="5">
        <f t="shared" si="256"/>
        <v>-0.44679960433346644</v>
      </c>
      <c r="CE469" s="24">
        <f t="shared" si="257"/>
        <v>0.022141173339400827</v>
      </c>
      <c r="CF469" s="24"/>
      <c r="CG469" s="24"/>
      <c r="CH469" s="24"/>
      <c r="CI469" s="24"/>
      <c r="CJ469" s="24"/>
      <c r="CK469" s="24"/>
      <c r="CL469" s="6"/>
    </row>
    <row r="470" spans="82:90" ht="12">
      <c r="CD470" s="5">
        <f t="shared" si="256"/>
        <v>-0.4367671447465191</v>
      </c>
      <c r="CE470" s="24">
        <f t="shared" si="257"/>
        <v>0.024790294349456093</v>
      </c>
      <c r="CF470" s="25"/>
      <c r="CG470" s="25"/>
      <c r="CH470" s="25"/>
      <c r="CI470" s="25"/>
      <c r="CJ470" s="25"/>
      <c r="CK470" s="25"/>
      <c r="CL470" s="6"/>
    </row>
    <row r="471" spans="82:90" ht="12">
      <c r="CD471" s="5">
        <f aca="true" t="shared" si="258" ref="CD471:CD494">AH61</f>
        <v>-0.41899796222644525</v>
      </c>
      <c r="CE471" s="24">
        <f aca="true" t="shared" si="259" ref="CE471:CE494">AI61</f>
        <v>0.029383431465123955</v>
      </c>
      <c r="CF471" s="24"/>
      <c r="CG471" s="24"/>
      <c r="CH471" s="24"/>
      <c r="CI471" s="24"/>
      <c r="CJ471" s="24"/>
      <c r="CK471" s="24"/>
      <c r="CL471" s="6"/>
    </row>
    <row r="472" spans="82:90" ht="12">
      <c r="CD472" s="5">
        <f t="shared" si="258"/>
        <v>-0.4003119851207195</v>
      </c>
      <c r="CE472" s="24">
        <f t="shared" si="259"/>
        <v>0.03421571421331321</v>
      </c>
      <c r="CF472" s="24"/>
      <c r="CG472" s="24"/>
      <c r="CH472" s="24"/>
      <c r="CI472" s="24"/>
      <c r="CJ472" s="24"/>
      <c r="CK472" s="24"/>
      <c r="CL472" s="6"/>
    </row>
    <row r="473" spans="82:90" ht="12">
      <c r="CD473" s="5">
        <f t="shared" si="258"/>
        <v>-0.38052047342234524</v>
      </c>
      <c r="CE473" s="24">
        <f t="shared" si="259"/>
        <v>0.03933396100040479</v>
      </c>
      <c r="CF473" s="24"/>
      <c r="CG473" s="24"/>
      <c r="CH473" s="24"/>
      <c r="CI473" s="24"/>
      <c r="CJ473" s="24"/>
      <c r="CK473" s="24"/>
      <c r="CL473" s="6"/>
    </row>
    <row r="474" spans="82:90" ht="12">
      <c r="CD474" s="5">
        <f t="shared" si="258"/>
        <v>-0.35938162947943325</v>
      </c>
      <c r="CE474" s="24">
        <f t="shared" si="259"/>
        <v>0.044797425586454734</v>
      </c>
      <c r="CF474" s="24"/>
      <c r="CG474" s="24"/>
      <c r="CH474" s="24"/>
      <c r="CI474" s="24"/>
      <c r="CJ474" s="24"/>
      <c r="CK474" s="24"/>
      <c r="CL474" s="6"/>
    </row>
    <row r="475" spans="82:90" ht="12">
      <c r="CD475" s="5">
        <f t="shared" si="258"/>
        <v>-0.3365811628489933</v>
      </c>
      <c r="CE475" s="24">
        <f t="shared" si="259"/>
        <v>0.05068206638711896</v>
      </c>
      <c r="CF475" s="24"/>
      <c r="CG475" s="24"/>
      <c r="CH475" s="24"/>
      <c r="CI475" s="24"/>
      <c r="CJ475" s="24"/>
      <c r="CK475" s="24"/>
      <c r="CL475" s="6"/>
    </row>
    <row r="476" spans="82:90" ht="12">
      <c r="CD476" s="5">
        <f t="shared" si="258"/>
        <v>-0.3117038464025582</v>
      </c>
      <c r="CE476" s="24">
        <f t="shared" si="259"/>
        <v>0.057086651581595885</v>
      </c>
      <c r="CF476" s="24"/>
      <c r="CG476" s="24"/>
      <c r="CH476" s="24"/>
      <c r="CI476" s="24"/>
      <c r="CJ476" s="24"/>
      <c r="CK476" s="24"/>
      <c r="CL476" s="6"/>
    </row>
    <row r="477" spans="82:90" ht="12">
      <c r="CD477" s="5">
        <f t="shared" si="258"/>
        <v>-0.284190878962557</v>
      </c>
      <c r="CE477" s="24">
        <f t="shared" si="259"/>
        <v>0.06414166700512522</v>
      </c>
      <c r="CF477" s="24"/>
      <c r="CG477" s="24"/>
      <c r="CH477" s="24"/>
      <c r="CI477" s="24"/>
      <c r="CJ477" s="24"/>
      <c r="CK477" s="24"/>
      <c r="CL477" s="6"/>
    </row>
    <row r="478" spans="82:90" ht="12">
      <c r="CD478" s="5">
        <f t="shared" si="258"/>
        <v>-0.25327420990683924</v>
      </c>
      <c r="CE478" s="24">
        <f t="shared" si="259"/>
        <v>0.07202260714035388</v>
      </c>
      <c r="CF478" s="24"/>
      <c r="CG478" s="24"/>
      <c r="CH478" s="24"/>
      <c r="CI478" s="24"/>
      <c r="CJ478" s="24"/>
      <c r="CK478" s="24"/>
      <c r="CL478" s="6"/>
    </row>
    <row r="479" spans="82:90" ht="12">
      <c r="CD479" s="5">
        <f t="shared" si="258"/>
        <v>-0.21787217563744757</v>
      </c>
      <c r="CE479" s="24">
        <f t="shared" si="259"/>
        <v>0.0809703042756416</v>
      </c>
      <c r="CF479" s="24"/>
      <c r="CG479" s="24"/>
      <c r="CH479" s="24"/>
      <c r="CI479" s="24"/>
      <c r="CJ479" s="24"/>
      <c r="CK479" s="24"/>
      <c r="CL479" s="6"/>
    </row>
    <row r="480" spans="82:90" ht="12">
      <c r="CD480" s="5">
        <f t="shared" si="258"/>
        <v>-0.17641756508497147</v>
      </c>
      <c r="CE480" s="24">
        <f t="shared" si="259"/>
        <v>0.09132289181889951</v>
      </c>
      <c r="CF480" s="24"/>
      <c r="CG480" s="24"/>
      <c r="CH480" s="24"/>
      <c r="CI480" s="24"/>
      <c r="CJ480" s="24"/>
      <c r="CK480" s="24"/>
      <c r="CL480" s="6"/>
    </row>
    <row r="481" spans="82:90" ht="12">
      <c r="CD481" s="5">
        <f t="shared" si="258"/>
        <v>-0.12656213418984802</v>
      </c>
      <c r="CE481" s="24">
        <f t="shared" si="259"/>
        <v>0.103567612472733</v>
      </c>
      <c r="CF481" s="24"/>
      <c r="CG481" s="24"/>
      <c r="CH481" s="24"/>
      <c r="CI481" s="24"/>
      <c r="CJ481" s="24"/>
      <c r="CK481" s="24"/>
      <c r="CL481" s="6"/>
    </row>
    <row r="482" spans="82:90" ht="12">
      <c r="CD482" s="5">
        <f t="shared" si="258"/>
        <v>-0.06464261978956193</v>
      </c>
      <c r="CE482" s="24">
        <f t="shared" si="259"/>
        <v>0.11842760812168177</v>
      </c>
      <c r="CF482" s="24"/>
      <c r="CG482" s="24"/>
      <c r="CH482" s="24"/>
      <c r="CI482" s="24"/>
      <c r="CJ482" s="24"/>
      <c r="CK482" s="24"/>
      <c r="CL482" s="6"/>
    </row>
    <row r="483" spans="82:90" ht="12">
      <c r="CD483" s="5">
        <f t="shared" si="258"/>
        <v>0.015344693219515537</v>
      </c>
      <c r="CE483" s="24">
        <f t="shared" si="259"/>
        <v>0.13701233661702966</v>
      </c>
      <c r="CF483" s="24"/>
      <c r="CG483" s="24"/>
      <c r="CH483" s="24"/>
      <c r="CI483" s="24"/>
      <c r="CJ483" s="24"/>
      <c r="CK483" s="24"/>
      <c r="CL483" s="6"/>
    </row>
    <row r="484" spans="82:90" ht="12">
      <c r="CD484" s="5">
        <f t="shared" si="258"/>
        <v>0.12386654259876939</v>
      </c>
      <c r="CE484" s="24">
        <f t="shared" si="259"/>
        <v>0.1610860832506078</v>
      </c>
      <c r="CF484" s="24"/>
      <c r="CG484" s="24"/>
      <c r="CH484" s="24"/>
      <c r="CI484" s="24"/>
      <c r="CJ484" s="24"/>
      <c r="CK484" s="24"/>
      <c r="CL484" s="6"/>
    </row>
    <row r="485" spans="82:90" ht="12">
      <c r="CD485" s="5">
        <f t="shared" si="258"/>
        <v>0.34214439541971736</v>
      </c>
      <c r="CE485" s="24">
        <f t="shared" si="259"/>
        <v>0.20123263493971433</v>
      </c>
      <c r="CF485" s="24"/>
      <c r="CG485" s="24"/>
      <c r="CH485" s="24"/>
      <c r="CI485" s="24"/>
      <c r="CJ485" s="24"/>
      <c r="CK485" s="24"/>
      <c r="CL485" s="6"/>
    </row>
    <row r="486" spans="82:90" ht="12">
      <c r="CD486" s="5">
        <f t="shared" si="258"/>
        <v>0.6588782323887244</v>
      </c>
      <c r="CE486" s="24">
        <f t="shared" si="259"/>
        <v>0.2546559950451486</v>
      </c>
      <c r="CF486" s="24"/>
      <c r="CG486" s="24"/>
      <c r="CH486" s="24"/>
      <c r="CI486" s="24"/>
      <c r="CJ486" s="24"/>
      <c r="CK486" s="24"/>
      <c r="CL486" s="6"/>
    </row>
    <row r="487" spans="82:90" ht="12">
      <c r="CD487" s="5">
        <f t="shared" si="258"/>
        <v>1.1636879714916482</v>
      </c>
      <c r="CE487" s="24">
        <f t="shared" si="259"/>
        <v>0.3274644022113596</v>
      </c>
      <c r="CF487" s="24"/>
      <c r="CG487" s="24"/>
      <c r="CH487" s="24"/>
      <c r="CI487" s="24"/>
      <c r="CJ487" s="24"/>
      <c r="CK487" s="24"/>
      <c r="CL487" s="6"/>
    </row>
    <row r="488" spans="82:90" ht="12">
      <c r="CD488" s="5">
        <f t="shared" si="258"/>
        <v>1.3462426093598692</v>
      </c>
      <c r="CE488" s="24">
        <f t="shared" si="259"/>
        <v>0.3493197927345135</v>
      </c>
      <c r="CF488" s="24"/>
      <c r="CG488" s="24"/>
      <c r="CH488" s="24"/>
      <c r="CI488" s="24"/>
      <c r="CJ488" s="24"/>
      <c r="CK488" s="24"/>
      <c r="CL488" s="6"/>
    </row>
    <row r="489" spans="82:90" ht="12">
      <c r="CD489" s="5">
        <f t="shared" si="258"/>
        <v>1.5654657544681396</v>
      </c>
      <c r="CE489" s="24">
        <f t="shared" si="259"/>
        <v>0.37217597416484227</v>
      </c>
      <c r="CF489" s="24"/>
      <c r="CG489" s="24"/>
      <c r="CH489" s="24"/>
      <c r="CI489" s="24"/>
      <c r="CJ489" s="24"/>
      <c r="CK489" s="24"/>
      <c r="CL489" s="6"/>
    </row>
    <row r="490" spans="82:90" ht="12">
      <c r="CD490" s="5">
        <f t="shared" si="258"/>
        <v>1.8532404055482343</v>
      </c>
      <c r="CE490" s="24">
        <f t="shared" si="259"/>
        <v>0.3925421874541236</v>
      </c>
      <c r="CF490" s="24"/>
      <c r="CG490" s="24"/>
      <c r="CH490" s="24"/>
      <c r="CI490" s="24"/>
      <c r="CJ490" s="24"/>
      <c r="CK490" s="24"/>
      <c r="CL490" s="6"/>
    </row>
    <row r="491" spans="82:90" ht="12">
      <c r="CD491" s="5">
        <f t="shared" si="258"/>
        <v>2.235737277712126</v>
      </c>
      <c r="CE491" s="24">
        <f t="shared" si="259"/>
        <v>0.4070269592165491</v>
      </c>
      <c r="CF491" s="24"/>
      <c r="CG491" s="24"/>
      <c r="CH491" s="24"/>
      <c r="CI491" s="24"/>
      <c r="CJ491" s="24"/>
      <c r="CK491" s="24"/>
      <c r="CL491" s="6"/>
    </row>
    <row r="492" spans="82:90" ht="12">
      <c r="CD492" s="5">
        <f t="shared" si="258"/>
        <v>2.718298455904251</v>
      </c>
      <c r="CE492" s="24">
        <f t="shared" si="259"/>
        <v>0.41227083797538694</v>
      </c>
      <c r="CF492" s="24"/>
      <c r="CG492" s="24"/>
      <c r="CH492" s="24"/>
      <c r="CI492" s="24"/>
      <c r="CJ492" s="24"/>
      <c r="CK492" s="24"/>
      <c r="CL492" s="6"/>
    </row>
    <row r="493" spans="82:90" ht="12">
      <c r="CD493" s="5">
        <f t="shared" si="258"/>
        <v>3.3559856587720054</v>
      </c>
      <c r="CE493" s="24">
        <f t="shared" si="259"/>
        <v>0.3931399892748766</v>
      </c>
      <c r="CF493" s="24"/>
      <c r="CG493" s="24"/>
      <c r="CH493" s="24"/>
      <c r="CI493" s="24"/>
      <c r="CJ493" s="24"/>
      <c r="CK493" s="24"/>
      <c r="CL493" s="6"/>
    </row>
    <row r="494" spans="82:90" ht="12">
      <c r="CD494" s="5">
        <f t="shared" si="258"/>
        <v>4.1701777560005455</v>
      </c>
      <c r="CE494" s="24">
        <f t="shared" si="259"/>
        <v>0.33202643763106254</v>
      </c>
      <c r="CF494" s="24"/>
      <c r="CG494" s="24"/>
      <c r="CH494" s="24"/>
      <c r="CI494" s="24"/>
      <c r="CJ494" s="24"/>
      <c r="CK494" s="24"/>
      <c r="CL494" s="6"/>
    </row>
    <row r="495" spans="82:90" ht="12">
      <c r="CD495" s="5">
        <f aca="true" t="shared" si="260" ref="CD495:CD509">AH85</f>
        <v>5.159245395390671</v>
      </c>
      <c r="CE495" s="24">
        <f aca="true" t="shared" si="261" ref="CE495:CE509">AI85</f>
        <v>0.1923939244653483</v>
      </c>
      <c r="CF495" s="24"/>
      <c r="CG495" s="24"/>
      <c r="CH495" s="24"/>
      <c r="CI495" s="24"/>
      <c r="CJ495" s="24"/>
      <c r="CK495" s="24"/>
      <c r="CL495" s="6"/>
    </row>
    <row r="496" spans="82:90" ht="12">
      <c r="CD496" s="5">
        <f t="shared" si="260"/>
        <v>5.159245395390671</v>
      </c>
      <c r="CE496" s="24">
        <f t="shared" si="261"/>
        <v>0.1923939244653483</v>
      </c>
      <c r="CF496" s="24"/>
      <c r="CG496" s="24"/>
      <c r="CH496" s="24"/>
      <c r="CI496" s="24"/>
      <c r="CJ496" s="24"/>
      <c r="CK496" s="24"/>
      <c r="CL496" s="6"/>
    </row>
    <row r="497" spans="82:90" ht="12">
      <c r="CD497" s="5">
        <f t="shared" si="260"/>
        <v>5.249408176330029</v>
      </c>
      <c r="CE497" s="24">
        <f t="shared" si="261"/>
        <v>0.17523334613473307</v>
      </c>
      <c r="CF497" s="24"/>
      <c r="CG497" s="24"/>
      <c r="CH497" s="24"/>
      <c r="CI497" s="24"/>
      <c r="CJ497" s="24"/>
      <c r="CK497" s="24"/>
      <c r="CL497" s="6"/>
    </row>
    <row r="498" spans="82:90" ht="12">
      <c r="CD498" s="5">
        <f t="shared" si="260"/>
        <v>5.335523301058768</v>
      </c>
      <c r="CE498" s="24">
        <f t="shared" si="261"/>
        <v>0.15882062993667434</v>
      </c>
      <c r="CF498" s="24"/>
      <c r="CG498" s="24"/>
      <c r="CH498" s="24"/>
      <c r="CI498" s="24"/>
      <c r="CJ498" s="24"/>
      <c r="CK498" s="24"/>
      <c r="CL498" s="6"/>
    </row>
    <row r="499" spans="82:90" ht="12">
      <c r="CD499" s="5">
        <f t="shared" si="260"/>
        <v>5.416232702311964</v>
      </c>
      <c r="CE499" s="24">
        <f t="shared" si="261"/>
        <v>0.14355875952563713</v>
      </c>
      <c r="CF499" s="24"/>
      <c r="CG499" s="24"/>
      <c r="CH499" s="24"/>
      <c r="CI499" s="24"/>
      <c r="CJ499" s="24"/>
      <c r="CK499" s="24"/>
      <c r="CL499" s="6"/>
    </row>
    <row r="500" spans="82:90" ht="12">
      <c r="CD500" s="5">
        <f t="shared" si="260"/>
        <v>5.495450848273513</v>
      </c>
      <c r="CE500" s="24">
        <f t="shared" si="261"/>
        <v>0.1282722439071533</v>
      </c>
      <c r="CF500" s="24"/>
      <c r="CG500" s="24"/>
      <c r="CH500" s="24"/>
      <c r="CI500" s="24"/>
      <c r="CJ500" s="24"/>
      <c r="CK500" s="24"/>
      <c r="CL500" s="6"/>
    </row>
    <row r="501" spans="82:90" ht="12">
      <c r="CD501" s="5">
        <f t="shared" si="260"/>
        <v>5.567202561073322</v>
      </c>
      <c r="CE501" s="24">
        <f t="shared" si="261"/>
        <v>0.11475704957392052</v>
      </c>
      <c r="CF501" s="24"/>
      <c r="CG501" s="24"/>
      <c r="CH501" s="24"/>
      <c r="CI501" s="24"/>
      <c r="CJ501" s="24"/>
      <c r="CK501" s="24"/>
      <c r="CL501" s="6"/>
    </row>
    <row r="502" spans="82:90" ht="12">
      <c r="CD502" s="5">
        <f t="shared" si="260"/>
        <v>5.637407697478927</v>
      </c>
      <c r="CE502" s="24">
        <f t="shared" si="261"/>
        <v>0.1012328661066173</v>
      </c>
      <c r="CF502" s="24"/>
      <c r="CG502" s="24"/>
      <c r="CH502" s="24"/>
      <c r="CI502" s="24"/>
      <c r="CJ502" s="24"/>
      <c r="CK502" s="24"/>
      <c r="CL502" s="6"/>
    </row>
    <row r="503" spans="82:90" ht="12">
      <c r="CD503" s="5">
        <f t="shared" si="260"/>
        <v>5.701582736725576</v>
      </c>
      <c r="CE503" s="24">
        <f t="shared" si="261"/>
        <v>0.08904058691382821</v>
      </c>
      <c r="CF503" s="24"/>
      <c r="CG503" s="24"/>
      <c r="CH503" s="24"/>
      <c r="CI503" s="24"/>
      <c r="CJ503" s="24"/>
      <c r="CK503" s="24"/>
      <c r="CL503" s="6"/>
    </row>
    <row r="504" spans="82:90" ht="12">
      <c r="CD504" s="5">
        <f t="shared" si="260"/>
        <v>5.762323542092514</v>
      </c>
      <c r="CE504" s="24">
        <f t="shared" si="261"/>
        <v>0.07739800210316683</v>
      </c>
      <c r="CF504" s="24"/>
      <c r="CG504" s="24"/>
      <c r="CH504" s="24"/>
      <c r="CI504" s="24"/>
      <c r="CJ504" s="24"/>
      <c r="CK504" s="24"/>
      <c r="CL504" s="6"/>
    </row>
    <row r="505" spans="82:90" ht="12">
      <c r="CD505" s="5">
        <f t="shared" si="260"/>
        <v>5.81925079909496</v>
      </c>
      <c r="CE505" s="24">
        <f t="shared" si="261"/>
        <v>0.066411855639543</v>
      </c>
      <c r="CF505" s="24"/>
      <c r="CG505" s="24"/>
      <c r="CH505" s="24"/>
      <c r="CI505" s="24"/>
      <c r="CJ505" s="24"/>
      <c r="CK505" s="24"/>
      <c r="CL505" s="6"/>
    </row>
    <row r="506" spans="82:90" ht="12">
      <c r="CD506" s="5">
        <f t="shared" si="260"/>
        <v>5.871733110675182</v>
      </c>
      <c r="CE506" s="24">
        <f t="shared" si="261"/>
        <v>0.05626855686653087</v>
      </c>
      <c r="CF506" s="24"/>
      <c r="CG506" s="24"/>
      <c r="CH506" s="24"/>
      <c r="CI506" s="24"/>
      <c r="CJ506" s="24"/>
      <c r="CK506" s="24"/>
      <c r="CL506" s="6"/>
    </row>
    <row r="507" spans="82:90" ht="12">
      <c r="CD507" s="5">
        <f t="shared" si="260"/>
        <v>5.911163053175608</v>
      </c>
      <c r="CE507" s="24">
        <f t="shared" si="261"/>
        <v>0.049538178325298166</v>
      </c>
      <c r="CF507" s="24"/>
      <c r="CG507" s="24"/>
      <c r="CH507" s="24"/>
      <c r="CI507" s="24"/>
      <c r="CJ507" s="24"/>
      <c r="CK507" s="24"/>
      <c r="CL507" s="8"/>
    </row>
    <row r="508" spans="82:89" ht="12">
      <c r="CD508" s="5">
        <f t="shared" si="260"/>
        <v>5.960575885272608</v>
      </c>
      <c r="CE508" s="24">
        <f t="shared" si="261"/>
        <v>0.03931125780783162</v>
      </c>
      <c r="CF508" s="24"/>
      <c r="CG508" s="24"/>
      <c r="CH508" s="24"/>
      <c r="CI508" s="24"/>
      <c r="CJ508" s="24"/>
      <c r="CK508" s="24"/>
    </row>
    <row r="509" spans="82:89" ht="12">
      <c r="CD509" s="5">
        <f t="shared" si="260"/>
        <v>5.998225988255884</v>
      </c>
      <c r="CE509" s="24">
        <f t="shared" si="261"/>
        <v>0.03186287314129599</v>
      </c>
      <c r="CF509" s="24"/>
      <c r="CG509" s="24"/>
      <c r="CH509" s="24"/>
      <c r="CI509" s="24"/>
      <c r="CJ509" s="24"/>
      <c r="CK509" s="24"/>
    </row>
    <row r="510" spans="82:89" ht="12">
      <c r="CD510" s="5">
        <f aca="true" t="shared" si="262" ref="CD510:CD516">AH100</f>
        <v>6.020640141950703</v>
      </c>
      <c r="CE510" s="24">
        <f aca="true" t="shared" si="263" ref="CE510:CE516">AI100</f>
        <v>0.027745114821485117</v>
      </c>
      <c r="CF510" s="24"/>
      <c r="CG510" s="24"/>
      <c r="CH510" s="24"/>
      <c r="CI510" s="24"/>
      <c r="CJ510" s="24"/>
      <c r="CK510" s="24"/>
    </row>
    <row r="511" spans="82:89" ht="12">
      <c r="CD511" s="5">
        <f t="shared" si="262"/>
        <v>6.0460435552674525</v>
      </c>
      <c r="CE511" s="24">
        <f t="shared" si="263"/>
        <v>0.02208020253782106</v>
      </c>
      <c r="CF511" s="24"/>
      <c r="CG511" s="24"/>
      <c r="CH511" s="24"/>
      <c r="CI511" s="24"/>
      <c r="CJ511" s="24"/>
      <c r="CK511" s="24"/>
    </row>
    <row r="512" spans="82:89" ht="12">
      <c r="CD512" s="5">
        <f t="shared" si="262"/>
        <v>6.083536699924857</v>
      </c>
      <c r="CE512" s="24">
        <f t="shared" si="263"/>
        <v>0.011991450462739195</v>
      </c>
      <c r="CF512" s="24"/>
      <c r="CG512" s="24"/>
      <c r="CH512" s="24"/>
      <c r="CI512" s="24"/>
      <c r="CJ512" s="24"/>
      <c r="CK512" s="24"/>
    </row>
    <row r="513" spans="82:89" ht="12">
      <c r="CD513" s="5">
        <f t="shared" si="262"/>
        <v>6.11170953354465</v>
      </c>
      <c r="CE513" s="24">
        <f t="shared" si="263"/>
        <v>0.003152837837337552</v>
      </c>
      <c r="CF513" s="24"/>
      <c r="CG513" s="24"/>
      <c r="CH513" s="24"/>
      <c r="CI513" s="24"/>
      <c r="CJ513" s="24"/>
      <c r="CK513" s="24"/>
    </row>
    <row r="514" spans="82:89" ht="12">
      <c r="CD514" s="5">
        <f t="shared" si="262"/>
        <v>6.119810134113687</v>
      </c>
      <c r="CE514" s="24">
        <f t="shared" si="263"/>
        <v>-0.003608003329661491</v>
      </c>
      <c r="CF514" s="24"/>
      <c r="CG514" s="24"/>
      <c r="CH514" s="24"/>
      <c r="CI514" s="24"/>
      <c r="CJ514" s="24"/>
      <c r="CK514" s="24"/>
    </row>
    <row r="515" spans="82:89" ht="12">
      <c r="CD515" s="5">
        <f t="shared" si="262"/>
        <v>6.096585099028994</v>
      </c>
      <c r="CE515" s="24">
        <f t="shared" si="263"/>
        <v>-0.014217515154482108</v>
      </c>
      <c r="CF515" s="24"/>
      <c r="CG515" s="24"/>
      <c r="CH515" s="24"/>
      <c r="CI515" s="24"/>
      <c r="CJ515" s="24"/>
      <c r="CK515" s="24"/>
    </row>
    <row r="516" spans="82:89" ht="12">
      <c r="CD516" s="5">
        <f t="shared" si="262"/>
        <v>6.135075271685992</v>
      </c>
      <c r="CE516" s="24">
        <f t="shared" si="263"/>
        <v>2.220446049250313E-16</v>
      </c>
      <c r="CF516" s="25"/>
      <c r="CG516" s="25"/>
      <c r="CH516" s="25"/>
      <c r="CI516" s="25"/>
      <c r="CJ516" s="25"/>
      <c r="CK516" s="25"/>
    </row>
    <row r="517" spans="82:83" ht="12">
      <c r="CD517" s="5"/>
      <c r="CE517" s="24"/>
    </row>
    <row r="518" spans="82:83" ht="12">
      <c r="CD518" s="5"/>
      <c r="CE518" s="24"/>
    </row>
    <row r="519" spans="82:83" ht="12">
      <c r="CD519" s="5"/>
      <c r="CE519" s="24"/>
    </row>
    <row r="520" spans="82:83" ht="12">
      <c r="CD520" s="5"/>
      <c r="CE520" s="24"/>
    </row>
    <row r="521" spans="82:83" ht="12">
      <c r="CD521" s="5"/>
      <c r="CE521" s="24"/>
    </row>
    <row r="522" spans="82:83" ht="12">
      <c r="CD522" s="5"/>
      <c r="CE522" s="24"/>
    </row>
  </sheetData>
  <sheetProtection selectLockedCells="1"/>
  <conditionalFormatting sqref="B9">
    <cfRule type="cellIs" priority="1" dxfId="0" operator="lessThan" stopIfTrue="1">
      <formula>12</formula>
    </cfRule>
  </conditionalFormatting>
  <conditionalFormatting sqref="I21 I18">
    <cfRule type="cellIs" priority="2" dxfId="1" operator="equal" stopIfTrue="1">
      <formula>"KO"</formula>
    </cfRule>
  </conditionalFormatting>
  <conditionalFormatting sqref="C33:H33">
    <cfRule type="cellIs" priority="3" dxfId="0" operator="greaterThan" stopIfTrue="1">
      <formula>$I$11</formula>
    </cfRule>
  </conditionalFormatting>
  <dataValidations count="6">
    <dataValidation type="whole" operator="greaterThanOrEqual" allowBlank="1" showInputMessage="1" showErrorMessage="1" sqref="B8 AD10">
      <formula1>4</formula1>
    </dataValidation>
    <dataValidation type="whole" operator="greaterThanOrEqual" allowBlank="1" showInputMessage="1" showErrorMessage="1" sqref="B9">
      <formula1>12</formula1>
    </dataValidation>
    <dataValidation type="list" allowBlank="1" showInputMessage="1" showErrorMessage="1" sqref="B4">
      <formula1>$AB$2:$AB$3</formula1>
    </dataValidation>
    <dataValidation type="list" allowBlank="1" showInputMessage="1" showErrorMessage="1" sqref="B6">
      <formula1>$AG$3:$AG$16</formula1>
    </dataValidation>
    <dataValidation type="list" allowBlank="1" showInputMessage="1" showErrorMessage="1" sqref="B12">
      <formula1>$AC$2:$AC$5</formula1>
    </dataValidation>
    <dataValidation type="decimal" allowBlank="1" showInputMessage="1" showErrorMessage="1" sqref="B10">
      <formula1>400</formula1>
      <formula2>600</formula2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4"/>
  <rowBreaks count="1" manualBreakCount="1">
    <brk id="61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Henry</cp:lastModifiedBy>
  <dcterms:created xsi:type="dcterms:W3CDTF">2010-04-03T14:20:43Z</dcterms:created>
  <dcterms:modified xsi:type="dcterms:W3CDTF">2021-10-07T13:04:49Z</dcterms:modified>
  <cp:category/>
  <cp:version/>
  <cp:contentType/>
  <cp:contentStatus/>
</cp:coreProperties>
</file>