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035" windowHeight="10545" activeTab="0"/>
  </bookViews>
  <sheets>
    <sheet name="Feuil1" sheetId="1" r:id="rId1"/>
    <sheet name="Feuil2" sheetId="2" r:id="rId2"/>
    <sheet name="Feuil3" sheetId="3" r:id="rId3"/>
  </sheets>
  <definedNames>
    <definedName name="al">'Feuil1'!$AD$117</definedName>
    <definedName name="cas">'Feuil1'!$X$3</definedName>
    <definedName name="cnom">'Feuil1'!$AQ$19</definedName>
    <definedName name="fcd">'Feuil1'!#REF!</definedName>
    <definedName name="fck">'Feuil1'!$B$12</definedName>
    <definedName name="fctd">'Feuil1'!$B$74</definedName>
    <definedName name="fyd">'Feuil1'!$B$75</definedName>
    <definedName name="fyk">'Feuil1'!$B$14</definedName>
    <definedName name="gC">'Feuil1'!$B$13</definedName>
    <definedName name="gS">'Feuil1'!$B$15</definedName>
    <definedName name="Lbd">'Feuil1'!$AD$115</definedName>
    <definedName name="Lbdx">'Feuil1'!$B$102</definedName>
    <definedName name="NEd">'Feuil1'!#REF!</definedName>
    <definedName name="rho">'Feuil1'!$B$84</definedName>
    <definedName name="soud">'Feuil1'!$B$46</definedName>
    <definedName name="tanfck">'Feuil1'!$AJ$4:$AR$17</definedName>
    <definedName name="thet">'Feuil1'!$B$76</definedName>
    <definedName name="typ">'Feuil1'!#REF!</definedName>
    <definedName name="typ1">'Feuil1'!#REF!</definedName>
    <definedName name="xy">'Feuil1'!#REF!</definedName>
    <definedName name="_xlnm.Print_Area" localSheetId="0">'Feuil1'!$A$1:$Q$65</definedName>
  </definedNames>
  <calcPr calcMode="manual" fullCalcOnLoad="1"/>
</workbook>
</file>

<file path=xl/sharedStrings.xml><?xml version="1.0" encoding="utf-8"?>
<sst xmlns="http://schemas.openxmlformats.org/spreadsheetml/2006/main" count="117" uniqueCount="90">
  <si>
    <t>b</t>
  </si>
  <si>
    <t>A</t>
  </si>
  <si>
    <t>B</t>
  </si>
  <si>
    <t>d</t>
  </si>
  <si>
    <t>m</t>
  </si>
  <si>
    <t>MN</t>
  </si>
  <si>
    <t>MPa</t>
  </si>
  <si>
    <r>
      <t>cm</t>
    </r>
    <r>
      <rPr>
        <vertAlign val="superscript"/>
        <sz val="9"/>
        <rFont val="Arial"/>
        <family val="2"/>
      </rPr>
      <t>2</t>
    </r>
  </si>
  <si>
    <t>Données</t>
  </si>
  <si>
    <t>mm</t>
  </si>
  <si>
    <r>
      <t>f</t>
    </r>
    <r>
      <rPr>
        <vertAlign val="subscript"/>
        <sz val="9"/>
        <rFont val="Arial"/>
        <family val="2"/>
      </rPr>
      <t>ck</t>
    </r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</si>
  <si>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</si>
  <si>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</si>
  <si>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cd</t>
    </r>
  </si>
  <si>
    <r>
      <t>f</t>
    </r>
    <r>
      <rPr>
        <vertAlign val="subscript"/>
        <sz val="9"/>
        <rFont val="Arial"/>
        <family val="2"/>
      </rPr>
      <t>yd</t>
    </r>
  </si>
  <si>
    <t>résistance du béton</t>
  </si>
  <si>
    <t>coefficient béton</t>
  </si>
  <si>
    <t>coefficient acier</t>
  </si>
  <si>
    <t>k</t>
  </si>
  <si>
    <t>bras de levier</t>
  </si>
  <si>
    <t>H. Thonier</t>
  </si>
  <si>
    <t>de l'usage fait de</t>
  </si>
  <si>
    <t>ce programme</t>
  </si>
  <si>
    <t>L'auteur n'est pas</t>
  </si>
  <si>
    <t>responsable</t>
  </si>
  <si>
    <r>
      <t>F</t>
    </r>
    <r>
      <rPr>
        <vertAlign val="subscript"/>
        <sz val="9"/>
        <rFont val="Arial"/>
        <family val="2"/>
      </rPr>
      <t>Ed</t>
    </r>
  </si>
  <si>
    <r>
      <t>H</t>
    </r>
    <r>
      <rPr>
        <vertAlign val="subscript"/>
        <sz val="9"/>
        <rFont val="Arial"/>
        <family val="2"/>
      </rPr>
      <t>Ed</t>
    </r>
  </si>
  <si>
    <t>distance de la charge au nu de l'appui</t>
  </si>
  <si>
    <r>
      <t>h</t>
    </r>
    <r>
      <rPr>
        <vertAlign val="subscript"/>
        <sz val="9"/>
        <rFont val="Arial"/>
        <family val="2"/>
      </rPr>
      <t>c</t>
    </r>
  </si>
  <si>
    <t>hauteur du corbeau</t>
  </si>
  <si>
    <t>enrobage à l'axe des armatures supérieures</t>
  </si>
  <si>
    <t>limite élastique de l'acier</t>
  </si>
  <si>
    <r>
      <t>s</t>
    </r>
    <r>
      <rPr>
        <vertAlign val="subscript"/>
        <sz val="9"/>
        <rFont val="Arial"/>
        <family val="2"/>
      </rPr>
      <t>Rd,max</t>
    </r>
  </si>
  <si>
    <r>
      <t>n</t>
    </r>
    <r>
      <rPr>
        <sz val="9"/>
        <rFont val="Arial"/>
        <family val="2"/>
      </rPr>
      <t>'</t>
    </r>
  </si>
  <si>
    <t>nœud de type 1</t>
  </si>
  <si>
    <t>épaisseur du corbeau</t>
  </si>
  <si>
    <t>C</t>
  </si>
  <si>
    <t>D</t>
  </si>
  <si>
    <r>
      <t>a</t>
    </r>
    <r>
      <rPr>
        <vertAlign val="subscript"/>
        <sz val="9"/>
        <rFont val="Arial"/>
        <family val="2"/>
      </rPr>
      <t>c</t>
    </r>
  </si>
  <si>
    <t>hauteur utile</t>
  </si>
  <si>
    <r>
      <t>z</t>
    </r>
    <r>
      <rPr>
        <vertAlign val="subscript"/>
        <sz val="9"/>
        <rFont val="Arial"/>
        <family val="2"/>
      </rPr>
      <t>0</t>
    </r>
  </si>
  <si>
    <r>
      <t>F</t>
    </r>
    <r>
      <rPr>
        <vertAlign val="subscript"/>
        <sz val="9"/>
        <rFont val="Arial"/>
        <family val="2"/>
      </rPr>
      <t>td</t>
    </r>
  </si>
  <si>
    <r>
      <t>A</t>
    </r>
    <r>
      <rPr>
        <vertAlign val="subscript"/>
        <sz val="9"/>
        <rFont val="Arial"/>
        <family val="2"/>
      </rPr>
      <t>s,main</t>
    </r>
  </si>
  <si>
    <r>
      <t>a</t>
    </r>
    <r>
      <rPr>
        <vertAlign val="subscript"/>
        <sz val="9"/>
        <rFont val="Arial"/>
        <family val="2"/>
      </rPr>
      <t>H</t>
    </r>
  </si>
  <si>
    <t>d'</t>
  </si>
  <si>
    <t>effort de calcul</t>
  </si>
  <si>
    <t>section du tirant</t>
  </si>
  <si>
    <r>
      <t>tan</t>
    </r>
    <r>
      <rPr>
        <sz val="9"/>
        <rFont val="Symbol"/>
        <family val="1"/>
      </rPr>
      <t>q</t>
    </r>
  </si>
  <si>
    <r>
      <t>a</t>
    </r>
    <r>
      <rPr>
        <vertAlign val="subscript"/>
        <sz val="9"/>
        <rFont val="Arial"/>
        <family val="2"/>
      </rPr>
      <t>B</t>
    </r>
  </si>
  <si>
    <r>
      <t>a</t>
    </r>
    <r>
      <rPr>
        <vertAlign val="subscript"/>
        <sz val="9"/>
        <rFont val="Arial"/>
        <family val="2"/>
      </rPr>
      <t>E</t>
    </r>
  </si>
  <si>
    <t>corbeau court</t>
  </si>
  <si>
    <r>
      <t>A</t>
    </r>
    <r>
      <rPr>
        <vertAlign val="subscript"/>
        <sz val="9"/>
        <rFont val="Arial"/>
        <family val="2"/>
      </rPr>
      <t>s,lnk</t>
    </r>
  </si>
  <si>
    <t>corbeau long</t>
  </si>
  <si>
    <r>
      <t>cas 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&lt;0,5h</t>
    </r>
    <r>
      <rPr>
        <vertAlign val="subscript"/>
        <sz val="9"/>
        <rFont val="Arial"/>
        <family val="2"/>
      </rPr>
      <t>c</t>
    </r>
  </si>
  <si>
    <r>
      <t>V</t>
    </r>
    <r>
      <rPr>
        <vertAlign val="subscript"/>
        <sz val="9"/>
        <rFont val="Arial"/>
        <family val="2"/>
      </rPr>
      <t>Rd,c</t>
    </r>
  </si>
  <si>
    <r>
      <t>v</t>
    </r>
    <r>
      <rPr>
        <vertAlign val="subscript"/>
        <sz val="9"/>
        <rFont val="Arial"/>
        <family val="2"/>
      </rPr>
      <t>min</t>
    </r>
  </si>
  <si>
    <r>
      <t>r</t>
    </r>
    <r>
      <rPr>
        <vertAlign val="subscript"/>
        <sz val="9"/>
        <rFont val="Arial"/>
        <family val="2"/>
      </rPr>
      <t>l</t>
    </r>
  </si>
  <si>
    <r>
      <t>s</t>
    </r>
    <r>
      <rPr>
        <vertAlign val="subscript"/>
        <sz val="9"/>
        <rFont val="Arial"/>
        <family val="2"/>
      </rPr>
      <t>cp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</si>
  <si>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</si>
  <si>
    <r>
      <t>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/(0,5h</t>
    </r>
    <r>
      <rPr>
        <vertAlign val="subscript"/>
        <sz val="9"/>
        <rFont val="Arial"/>
        <family val="2"/>
      </rPr>
      <t>c)</t>
    </r>
  </si>
  <si>
    <r>
      <t>V</t>
    </r>
    <r>
      <rPr>
        <vertAlign val="subscript"/>
        <sz val="9"/>
        <rFont val="Arial"/>
        <family val="2"/>
      </rPr>
      <t>Rd</t>
    </r>
  </si>
  <si>
    <r>
      <t>= 0,5b.d.0,6</t>
    </r>
    <r>
      <rPr>
        <sz val="9"/>
        <rFont val="Symbol"/>
        <family val="1"/>
      </rPr>
      <t>n</t>
    </r>
    <r>
      <rPr>
        <sz val="9"/>
        <rFont val="Arial"/>
        <family val="0"/>
      </rPr>
      <t>'.f</t>
    </r>
    <r>
      <rPr>
        <vertAlign val="subscript"/>
        <sz val="9"/>
        <rFont val="Arial"/>
        <family val="2"/>
      </rPr>
      <t>cd</t>
    </r>
  </si>
  <si>
    <r>
      <t>cas a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&gt;</t>
    </r>
    <r>
      <rPr>
        <sz val="9"/>
        <rFont val="Arial"/>
        <family val="0"/>
      </rPr>
      <t>0,5h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et F</t>
    </r>
    <r>
      <rPr>
        <vertAlign val="subscript"/>
        <sz val="9"/>
        <rFont val="Arial"/>
        <family val="2"/>
      </rPr>
      <t>E,d</t>
    </r>
    <r>
      <rPr>
        <sz val="9"/>
        <rFont val="Arial"/>
        <family val="2"/>
      </rPr>
      <t>&lt;V</t>
    </r>
    <r>
      <rPr>
        <vertAlign val="subscript"/>
        <sz val="9"/>
        <rFont val="Arial"/>
        <family val="2"/>
      </rPr>
      <t>Rd,c</t>
    </r>
  </si>
  <si>
    <t>cas</t>
  </si>
  <si>
    <r>
      <t>= H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/(b.h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)</t>
    </r>
  </si>
  <si>
    <r>
      <t>1+(0,2/d)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 xml:space="preserve"> </t>
    </r>
    <r>
      <rPr>
        <sz val="9"/>
        <rFont val="Symbol"/>
        <family val="1"/>
      </rPr>
      <t xml:space="preserve">£ </t>
    </r>
    <r>
      <rPr>
        <sz val="9"/>
        <rFont val="Arial"/>
        <family val="0"/>
      </rPr>
      <t>2</t>
    </r>
  </si>
  <si>
    <r>
      <t>= 0,035 k</t>
    </r>
    <r>
      <rPr>
        <vertAlign val="superscript"/>
        <sz val="9"/>
        <rFont val="Arial"/>
        <family val="2"/>
      </rPr>
      <t>3/2</t>
    </r>
    <r>
      <rPr>
        <sz val="9"/>
        <rFont val="Arial"/>
        <family val="0"/>
      </rPr>
      <t>.f</t>
    </r>
    <r>
      <rPr>
        <vertAlign val="subscript"/>
        <sz val="9"/>
        <rFont val="Arial"/>
        <family val="2"/>
      </rPr>
      <t>ck</t>
    </r>
    <r>
      <rPr>
        <vertAlign val="superscript"/>
        <sz val="9"/>
        <rFont val="Arial"/>
        <family val="2"/>
      </rPr>
      <t>0,5</t>
    </r>
  </si>
  <si>
    <r>
      <t>= a</t>
    </r>
    <r>
      <rPr>
        <vertAlign val="subscript"/>
        <sz val="9"/>
        <rFont val="Arial"/>
        <family val="2"/>
      </rPr>
      <t>v</t>
    </r>
    <r>
      <rPr>
        <sz val="9"/>
        <rFont val="Arial"/>
        <family val="0"/>
      </rPr>
      <t>/(2d)</t>
    </r>
  </si>
  <si>
    <t>cadres fermés horizontaux</t>
  </si>
  <si>
    <t>cadres fermés verticaux</t>
  </si>
  <si>
    <r>
      <t>A</t>
    </r>
    <r>
      <rPr>
        <vertAlign val="subscript"/>
        <sz val="9"/>
        <rFont val="Arial"/>
        <family val="2"/>
      </rPr>
      <t>st</t>
    </r>
    <r>
      <rPr>
        <sz val="9"/>
        <rFont val="Arial"/>
        <family val="0"/>
      </rPr>
      <t>/s =</t>
    </r>
  </si>
  <si>
    <t>s =</t>
  </si>
  <si>
    <r>
      <t>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>/h</t>
    </r>
    <r>
      <rPr>
        <vertAlign val="subscript"/>
        <sz val="9"/>
        <rFont val="Arial"/>
        <family val="2"/>
      </rPr>
      <t>c</t>
    </r>
    <r>
      <rPr>
        <sz val="9"/>
        <rFont val="Arial"/>
        <family val="2"/>
      </rPr>
      <t xml:space="preserve"> =</t>
    </r>
  </si>
  <si>
    <r>
      <t>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/V</t>
    </r>
    <r>
      <rPr>
        <vertAlign val="subscript"/>
        <sz val="9"/>
        <rFont val="Arial"/>
        <family val="2"/>
      </rPr>
      <t>Rd,c</t>
    </r>
    <r>
      <rPr>
        <sz val="9"/>
        <rFont val="Arial"/>
        <family val="2"/>
      </rPr>
      <t xml:space="preserve"> =</t>
    </r>
  </si>
  <si>
    <t>Résultats</t>
  </si>
  <si>
    <r>
      <t>cas a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&gt; 0,5 h</t>
    </r>
    <r>
      <rPr>
        <vertAlign val="subscript"/>
        <sz val="9"/>
        <rFont val="Arial"/>
        <family val="2"/>
      </rPr>
      <t>c</t>
    </r>
    <r>
      <rPr>
        <sz val="9"/>
        <rFont val="Arial"/>
        <family val="0"/>
      </rPr>
      <t xml:space="preserve"> et F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&gt;V</t>
    </r>
    <r>
      <rPr>
        <vertAlign val="subscript"/>
        <sz val="9"/>
        <rFont val="Arial"/>
        <family val="2"/>
      </rPr>
      <t>Rd,c</t>
    </r>
  </si>
  <si>
    <r>
      <t>tan</t>
    </r>
    <r>
      <rPr>
        <sz val="9"/>
        <rFont val="Symbol"/>
        <family val="1"/>
      </rPr>
      <t>q</t>
    </r>
    <r>
      <rPr>
        <sz val="9"/>
        <rFont val="Arial"/>
        <family val="2"/>
      </rPr>
      <t xml:space="preserve"> =</t>
    </r>
  </si>
  <si>
    <r>
      <t>z</t>
    </r>
    <r>
      <rPr>
        <vertAlign val="subscript"/>
        <sz val="9"/>
        <rFont val="Arial"/>
        <family val="2"/>
      </rPr>
      <t>0</t>
    </r>
    <r>
      <rPr>
        <sz val="9"/>
        <rFont val="Arial"/>
        <family val="2"/>
      </rPr>
      <t xml:space="preserve"> =</t>
    </r>
  </si>
  <si>
    <t>cas a)</t>
  </si>
  <si>
    <t>cas c)</t>
  </si>
  <si>
    <t>cas b)</t>
  </si>
  <si>
    <r>
      <t>A</t>
    </r>
    <r>
      <rPr>
        <vertAlign val="subscript"/>
        <sz val="9"/>
        <rFont val="Arial"/>
        <family val="2"/>
      </rPr>
      <t>s,main</t>
    </r>
    <r>
      <rPr>
        <sz val="9"/>
        <rFont val="Arial"/>
        <family val="2"/>
      </rPr>
      <t xml:space="preserve"> =</t>
    </r>
  </si>
  <si>
    <t>nbre brins</t>
  </si>
  <si>
    <r>
      <t>Ø</t>
    </r>
    <r>
      <rPr>
        <vertAlign val="subscript"/>
        <sz val="9"/>
        <rFont val="Arial"/>
        <family val="2"/>
      </rPr>
      <t>t</t>
    </r>
    <r>
      <rPr>
        <sz val="9"/>
        <rFont val="Arial"/>
        <family val="2"/>
      </rPr>
      <t xml:space="preserve"> =</t>
    </r>
  </si>
  <si>
    <t>effort vertical ELU</t>
  </si>
  <si>
    <t>effort horizontal ELU</t>
  </si>
  <si>
    <t>113 - Corbeau F1.10 suivant Eurocode 2 - § J.3</t>
  </si>
  <si>
    <t>annaba</t>
  </si>
  <si>
    <r>
      <t>f</t>
    </r>
    <r>
      <rPr>
        <vertAlign val="subscript"/>
        <sz val="9"/>
        <rFont val="Arial"/>
        <family val="2"/>
      </rPr>
      <t>yk</t>
    </r>
  </si>
  <si>
    <t xml:space="preserve">Ce document est protégé par le droit d’auteur © Henry Thonier - EGF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</si>
</sst>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0.0&quot; Ø&quot;"/>
    <numFmt numFmtId="168" formatCode="0.0&quot; P&quot;"/>
    <numFmt numFmtId="169" formatCode="[$-40C]dddd\ d\ mmmm\ yyyy"/>
    <numFmt numFmtId="170" formatCode="d/m/yy;@"/>
    <numFmt numFmtId="171" formatCode="0.0%"/>
    <numFmt numFmtId="172" formatCode="0.000%"/>
    <numFmt numFmtId="173" formatCode="0.00000"/>
  </numFmts>
  <fonts count="9">
    <font>
      <sz val="9"/>
      <name val="Arial"/>
      <family val="0"/>
    </font>
    <font>
      <vertAlign val="subscript"/>
      <sz val="9"/>
      <name val="Arial"/>
      <family val="2"/>
    </font>
    <font>
      <b/>
      <sz val="9"/>
      <name val="Arial"/>
      <family val="2"/>
    </font>
    <font>
      <sz val="9"/>
      <name val="Symbol"/>
      <family val="1"/>
    </font>
    <font>
      <sz val="9"/>
      <color indexed="10"/>
      <name val="Arial"/>
      <family val="0"/>
    </font>
    <font>
      <vertAlign val="superscript"/>
      <sz val="9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ck"/>
      <right style="thick"/>
      <top style="hair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 quotePrefix="1">
      <alignment horizontal="center"/>
    </xf>
    <xf numFmtId="0" fontId="0" fillId="0" borderId="0" xfId="0" applyBorder="1" applyAlignment="1">
      <alignment horizontal="left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0" fontId="8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3" xfId="0" applyBorder="1" applyAlignment="1">
      <alignment/>
    </xf>
    <xf numFmtId="0" fontId="0" fillId="0" borderId="9" xfId="0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 horizontal="right"/>
    </xf>
    <xf numFmtId="0" fontId="0" fillId="2" borderId="17" xfId="0" applyFill="1" applyBorder="1" applyAlignment="1" applyProtection="1">
      <alignment horizontal="center"/>
      <protection locked="0"/>
    </xf>
    <xf numFmtId="165" fontId="0" fillId="3" borderId="4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2" fontId="0" fillId="3" borderId="0" xfId="0" applyNumberFormat="1" applyFill="1" applyBorder="1" applyAlignment="1">
      <alignment horizontal="center"/>
    </xf>
    <xf numFmtId="165" fontId="0" fillId="3" borderId="3" xfId="0" applyNumberFormat="1" applyFill="1" applyBorder="1" applyAlignment="1">
      <alignment horizontal="center"/>
    </xf>
    <xf numFmtId="2" fontId="0" fillId="3" borderId="4" xfId="0" applyNumberForma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9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1" xfId="0" applyFont="1" applyBorder="1" applyAlignment="1">
      <alignment/>
    </xf>
    <xf numFmtId="0" fontId="8" fillId="0" borderId="0" xfId="0" applyFont="1" applyAlignment="1">
      <alignment horizontal="left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0" xfId="0" applyNumberFormat="1" applyAlignment="1">
      <alignment horizontal="left"/>
    </xf>
    <xf numFmtId="2" fontId="0" fillId="3" borderId="3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2" borderId="19" xfId="0" applyFill="1" applyBorder="1" applyAlignment="1" applyProtection="1">
      <alignment horizontal="center"/>
      <protection locked="0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232"/>
  <sheetViews>
    <sheetView showGridLines="0" tabSelected="1" view="pageBreakPreview" zoomScaleSheetLayoutView="100" workbookViewId="0" topLeftCell="A1">
      <selection activeCell="B6" sqref="B6"/>
    </sheetView>
  </sheetViews>
  <sheetFormatPr defaultColWidth="11.421875" defaultRowHeight="12"/>
  <cols>
    <col min="1" max="1" width="7.8515625" style="1" customWidth="1"/>
    <col min="2" max="7" width="6.7109375" style="1" customWidth="1"/>
    <col min="8" max="8" width="9.00390625" style="1" customWidth="1"/>
    <col min="9" max="13" width="6.7109375" style="1" customWidth="1"/>
    <col min="14" max="14" width="4.7109375" style="1" customWidth="1"/>
    <col min="15" max="16" width="6.7109375" style="1" customWidth="1"/>
    <col min="17" max="26" width="6.00390625" style="1" customWidth="1"/>
    <col min="27" max="27" width="3.57421875" style="1" customWidth="1"/>
    <col min="28" max="28" width="8.8515625" style="1" customWidth="1"/>
    <col min="29" max="34" width="6.00390625" style="1" customWidth="1"/>
    <col min="35" max="35" width="7.57421875" style="1" customWidth="1"/>
    <col min="36" max="36" width="6.8515625" style="1" customWidth="1"/>
    <col min="37" max="16384" width="6.7109375" style="1" customWidth="1"/>
  </cols>
  <sheetData>
    <row r="1" spans="2:9" ht="12.75" thickBot="1">
      <c r="B1" s="72" t="s">
        <v>89</v>
      </c>
      <c r="C1" s="72"/>
      <c r="D1" s="72"/>
      <c r="E1" s="72"/>
      <c r="F1" s="72"/>
      <c r="G1" s="72"/>
      <c r="H1" s="72"/>
      <c r="I1" s="72"/>
    </row>
    <row r="2" spans="1:45" ht="13.5">
      <c r="A2" s="6" t="s">
        <v>86</v>
      </c>
      <c r="M2" s="70"/>
      <c r="N2" s="71"/>
      <c r="Q2" s="12"/>
      <c r="R2" s="12"/>
      <c r="S2" s="12"/>
      <c r="T2" s="12"/>
      <c r="U2" s="12"/>
      <c r="V2" s="12"/>
      <c r="W2" s="12"/>
      <c r="X2" s="12"/>
      <c r="Y2" s="12"/>
      <c r="Z2" s="12"/>
      <c r="AI2"/>
      <c r="AJ2"/>
      <c r="AK2"/>
      <c r="AL2"/>
      <c r="AM2"/>
      <c r="AN2"/>
      <c r="AO2"/>
      <c r="AP2"/>
      <c r="AQ2"/>
      <c r="AR2"/>
      <c r="AS2"/>
    </row>
    <row r="3" spans="1:45" ht="13.5">
      <c r="A3" s="6" t="s">
        <v>87</v>
      </c>
      <c r="P3" s="12" t="s">
        <v>20</v>
      </c>
      <c r="Q3" s="13"/>
      <c r="R3" s="13"/>
      <c r="S3" s="13"/>
      <c r="T3" s="13"/>
      <c r="U3" s="13"/>
      <c r="V3" s="13"/>
      <c r="W3" s="1" t="s">
        <v>63</v>
      </c>
      <c r="X3" s="62">
        <f>IF(B8&lt;0.5*B9,1,IF(B6&lt;B64,2,3))</f>
        <v>1</v>
      </c>
      <c r="Y3" s="13"/>
      <c r="Z3" s="13"/>
      <c r="AI3"/>
      <c r="AJ3"/>
      <c r="AK3"/>
      <c r="AL3"/>
      <c r="AM3"/>
      <c r="AN3"/>
      <c r="AO3"/>
      <c r="AP3"/>
      <c r="AQ3"/>
      <c r="AR3"/>
      <c r="AS3"/>
    </row>
    <row r="4" spans="2:45" ht="13.5">
      <c r="B4" s="6" t="s">
        <v>8</v>
      </c>
      <c r="I4" s="6" t="s">
        <v>74</v>
      </c>
      <c r="P4" s="12" t="s">
        <v>23</v>
      </c>
      <c r="Q4" s="12"/>
      <c r="R4" s="12"/>
      <c r="S4" s="12"/>
      <c r="T4" s="12"/>
      <c r="U4" s="12"/>
      <c r="V4" s="12"/>
      <c r="W4" s="12"/>
      <c r="X4" s="12"/>
      <c r="Y4" s="12"/>
      <c r="Z4" s="12"/>
      <c r="AI4"/>
      <c r="AJ4"/>
      <c r="AK4"/>
      <c r="AL4"/>
      <c r="AM4"/>
      <c r="AN4"/>
      <c r="AO4"/>
      <c r="AP4"/>
      <c r="AQ4"/>
      <c r="AR4"/>
      <c r="AS4"/>
    </row>
    <row r="5" spans="8:45" ht="14.25" thickBot="1">
      <c r="H5" s="6"/>
      <c r="P5" s="12" t="s">
        <v>24</v>
      </c>
      <c r="Q5" s="12"/>
      <c r="R5" s="12"/>
      <c r="S5" s="12"/>
      <c r="T5" s="12"/>
      <c r="U5" s="12"/>
      <c r="V5" s="12"/>
      <c r="W5" s="12"/>
      <c r="X5" s="12"/>
      <c r="Y5" s="12"/>
      <c r="Z5" s="12"/>
      <c r="AI5"/>
      <c r="AJ5"/>
      <c r="AK5"/>
      <c r="AL5"/>
      <c r="AM5"/>
      <c r="AN5"/>
      <c r="AO5"/>
      <c r="AP5"/>
      <c r="AQ5"/>
      <c r="AR5"/>
      <c r="AS5"/>
    </row>
    <row r="6" spans="1:45" ht="14.25" thickTop="1">
      <c r="A6" s="4" t="s">
        <v>25</v>
      </c>
      <c r="B6" s="15">
        <v>0.3483</v>
      </c>
      <c r="C6" s="5" t="s">
        <v>5</v>
      </c>
      <c r="D6" s="5" t="s">
        <v>84</v>
      </c>
      <c r="E6" s="5"/>
      <c r="H6" s="48" t="s">
        <v>76</v>
      </c>
      <c r="I6" s="52">
        <f>B57</f>
        <v>1.874614637916462</v>
      </c>
      <c r="J6" s="5" t="str">
        <f>C57</f>
        <v>OK &lt; 2,5 et &gt; 1</v>
      </c>
      <c r="P6" s="12" t="s">
        <v>21</v>
      </c>
      <c r="Q6" s="12"/>
      <c r="R6" s="12"/>
      <c r="S6" s="12"/>
      <c r="T6" s="12"/>
      <c r="U6" s="12"/>
      <c r="V6" s="12"/>
      <c r="W6" s="12"/>
      <c r="X6" s="12"/>
      <c r="Y6" s="12"/>
      <c r="Z6" s="12"/>
      <c r="AI6"/>
      <c r="AJ6"/>
      <c r="AK6"/>
      <c r="AL6"/>
      <c r="AM6"/>
      <c r="AN6"/>
      <c r="AO6"/>
      <c r="AP6"/>
      <c r="AQ6"/>
      <c r="AR6"/>
      <c r="AS6"/>
    </row>
    <row r="7" spans="1:45" ht="13.5">
      <c r="A7" s="4" t="s">
        <v>26</v>
      </c>
      <c r="B7" s="16"/>
      <c r="C7" s="5" t="s">
        <v>5</v>
      </c>
      <c r="D7" s="5" t="s">
        <v>85</v>
      </c>
      <c r="E7" s="5"/>
      <c r="H7" s="48" t="s">
        <v>77</v>
      </c>
      <c r="I7" s="53">
        <f>B52</f>
        <v>0.31306064453204924</v>
      </c>
      <c r="J7" s="29" t="s">
        <v>4</v>
      </c>
      <c r="K7" s="5" t="s">
        <v>19</v>
      </c>
      <c r="L7" s="7"/>
      <c r="P7" s="12" t="s">
        <v>22</v>
      </c>
      <c r="Q7" s="12"/>
      <c r="R7" s="12"/>
      <c r="S7" s="12"/>
      <c r="T7" s="12"/>
      <c r="U7" s="12"/>
      <c r="V7" s="12"/>
      <c r="W7" s="12"/>
      <c r="X7" s="12"/>
      <c r="Y7" s="12"/>
      <c r="Z7" s="12"/>
      <c r="AI7"/>
      <c r="AJ7"/>
      <c r="AK7"/>
      <c r="AL7"/>
      <c r="AM7"/>
      <c r="AN7"/>
      <c r="AO7"/>
      <c r="AP7"/>
      <c r="AQ7"/>
      <c r="AR7"/>
      <c r="AS7"/>
    </row>
    <row r="8" spans="1:45" ht="13.5">
      <c r="A8" s="4" t="s">
        <v>38</v>
      </c>
      <c r="B8" s="16">
        <v>0.167</v>
      </c>
      <c r="C8" s="5" t="s">
        <v>4</v>
      </c>
      <c r="D8" s="61" t="s">
        <v>27</v>
      </c>
      <c r="E8" s="5"/>
      <c r="H8" s="48" t="s">
        <v>72</v>
      </c>
      <c r="I8" s="50">
        <f>B8/B9</f>
        <v>0.4175</v>
      </c>
      <c r="J8" s="29" t="str">
        <f>IF(I8&gt;0.5," &gt; 0,5"," &lt; 0,5")</f>
        <v> &lt; 0,5</v>
      </c>
      <c r="L8" s="7"/>
      <c r="M8" s="7"/>
      <c r="AI8"/>
      <c r="AJ8"/>
      <c r="AK8"/>
      <c r="AL8"/>
      <c r="AM8"/>
      <c r="AN8"/>
      <c r="AO8"/>
      <c r="AP8"/>
      <c r="AQ8"/>
      <c r="AR8"/>
      <c r="AS8"/>
    </row>
    <row r="9" spans="1:45" ht="13.5">
      <c r="A9" s="4" t="s">
        <v>28</v>
      </c>
      <c r="B9" s="16">
        <v>0.4</v>
      </c>
      <c r="C9" s="5" t="s">
        <v>4</v>
      </c>
      <c r="D9" s="5" t="s">
        <v>29</v>
      </c>
      <c r="E9" s="5"/>
      <c r="H9" s="48" t="s">
        <v>73</v>
      </c>
      <c r="I9" s="65">
        <f>B6/B64</f>
        <v>3.4711837962259997</v>
      </c>
      <c r="J9" s="14" t="str">
        <f>IF(I9&gt;1," &gt; 1","")</f>
        <v> &gt; 1</v>
      </c>
      <c r="L9" s="7"/>
      <c r="AI9"/>
      <c r="AJ9"/>
      <c r="AK9"/>
      <c r="AL9"/>
      <c r="AM9"/>
      <c r="AN9"/>
      <c r="AO9"/>
      <c r="AP9"/>
      <c r="AQ9"/>
      <c r="AR9"/>
      <c r="AS9"/>
    </row>
    <row r="10" spans="1:45" ht="14.25">
      <c r="A10" s="4" t="s">
        <v>44</v>
      </c>
      <c r="B10" s="16">
        <v>47</v>
      </c>
      <c r="C10" s="5" t="s">
        <v>9</v>
      </c>
      <c r="D10" s="61" t="s">
        <v>30</v>
      </c>
      <c r="E10" s="5"/>
      <c r="H10" s="4" t="s">
        <v>81</v>
      </c>
      <c r="I10" s="51">
        <f>B54</f>
        <v>4.273358288135263</v>
      </c>
      <c r="J10" s="5" t="s">
        <v>7</v>
      </c>
      <c r="K10" s="64" t="str">
        <f>D54</f>
        <v>section du tirant</v>
      </c>
      <c r="AI10"/>
      <c r="AJ10"/>
      <c r="AK10"/>
      <c r="AL10"/>
      <c r="AM10"/>
      <c r="AN10"/>
      <c r="AO10"/>
      <c r="AP10"/>
      <c r="AQ10"/>
      <c r="AR10"/>
      <c r="AS10"/>
    </row>
    <row r="11" spans="1:45" ht="12">
      <c r="A11" s="4" t="s">
        <v>0</v>
      </c>
      <c r="B11" s="16">
        <v>0.7</v>
      </c>
      <c r="C11" s="5" t="s">
        <v>4</v>
      </c>
      <c r="D11" s="5" t="s">
        <v>35</v>
      </c>
      <c r="E11" s="5"/>
      <c r="L11" s="9"/>
      <c r="AI11"/>
      <c r="AJ11"/>
      <c r="AK11"/>
      <c r="AL11"/>
      <c r="AM11"/>
      <c r="AN11"/>
      <c r="AO11"/>
      <c r="AP11"/>
      <c r="AQ11"/>
      <c r="AR11"/>
      <c r="AS11"/>
    </row>
    <row r="12" spans="1:45" ht="13.5">
      <c r="A12" s="4" t="s">
        <v>10</v>
      </c>
      <c r="B12" s="17">
        <v>25</v>
      </c>
      <c r="C12" s="5" t="s">
        <v>6</v>
      </c>
      <c r="D12" s="5" t="s">
        <v>15</v>
      </c>
      <c r="E12" s="5"/>
      <c r="AI12"/>
      <c r="AJ12"/>
      <c r="AK12"/>
      <c r="AL12"/>
      <c r="AM12"/>
      <c r="AN12"/>
      <c r="AO12"/>
      <c r="AP12"/>
      <c r="AQ12"/>
      <c r="AR12"/>
      <c r="AS12"/>
    </row>
    <row r="13" spans="1:45" ht="13.5">
      <c r="A13" s="8" t="s">
        <v>11</v>
      </c>
      <c r="B13" s="16">
        <v>1.5</v>
      </c>
      <c r="C13" s="5"/>
      <c r="D13" s="5" t="s">
        <v>16</v>
      </c>
      <c r="E13" s="5"/>
      <c r="H13" s="5"/>
      <c r="AI13"/>
      <c r="AJ13"/>
      <c r="AK13"/>
      <c r="AL13"/>
      <c r="AM13"/>
      <c r="AN13"/>
      <c r="AO13"/>
      <c r="AP13"/>
      <c r="AQ13"/>
      <c r="AR13"/>
      <c r="AS13"/>
    </row>
    <row r="14" spans="1:45" ht="13.5">
      <c r="A14" s="4" t="s">
        <v>88</v>
      </c>
      <c r="B14" s="16">
        <v>500</v>
      </c>
      <c r="C14" t="s">
        <v>6</v>
      </c>
      <c r="D14" s="5" t="s">
        <v>31</v>
      </c>
      <c r="H14" s="5"/>
      <c r="AI14"/>
      <c r="AJ14"/>
      <c r="AK14"/>
      <c r="AL14"/>
      <c r="AM14"/>
      <c r="AN14"/>
      <c r="AO14"/>
      <c r="AP14"/>
      <c r="AQ14"/>
      <c r="AR14"/>
      <c r="AS14"/>
    </row>
    <row r="15" spans="1:45" ht="14.25" thickBot="1">
      <c r="A15" s="8" t="s">
        <v>12</v>
      </c>
      <c r="B15" s="46">
        <v>1.15</v>
      </c>
      <c r="C15"/>
      <c r="D15" s="5" t="s">
        <v>17</v>
      </c>
      <c r="L15" s="19"/>
      <c r="AI15"/>
      <c r="AJ15"/>
      <c r="AK15"/>
      <c r="AL15"/>
      <c r="AM15"/>
      <c r="AN15"/>
      <c r="AO15"/>
      <c r="AP15"/>
      <c r="AQ15"/>
      <c r="AR15"/>
      <c r="AS15"/>
    </row>
    <row r="16" spans="1:45" ht="12.75" thickTop="1">
      <c r="A16" s="4"/>
      <c r="B16"/>
      <c r="C16" s="5"/>
      <c r="D16" s="5"/>
      <c r="E16" s="5"/>
      <c r="H16" s="29"/>
      <c r="I16" s="29"/>
      <c r="J16" s="29"/>
      <c r="L16" s="19"/>
      <c r="AI16"/>
      <c r="AJ16"/>
      <c r="AK16"/>
      <c r="AL16"/>
      <c r="AM16"/>
      <c r="AN16"/>
      <c r="AO16"/>
      <c r="AP16"/>
      <c r="AQ16"/>
      <c r="AR16"/>
      <c r="AS16"/>
    </row>
    <row r="17" spans="5:45" ht="12">
      <c r="E17" s="5"/>
      <c r="AI17"/>
      <c r="AJ17"/>
      <c r="AK17"/>
      <c r="AL17"/>
      <c r="AM17"/>
      <c r="AN17"/>
      <c r="AO17"/>
      <c r="AP17"/>
      <c r="AQ17"/>
      <c r="AR17"/>
      <c r="AS17"/>
    </row>
    <row r="18" ht="12"/>
    <row r="19" ht="12"/>
    <row r="20" ht="12"/>
    <row r="21" ht="12"/>
    <row r="22" ht="12"/>
    <row r="23" ht="12"/>
    <row r="24" ht="12"/>
    <row r="25" ht="12">
      <c r="A25" s="6"/>
    </row>
    <row r="26" ht="12">
      <c r="A26" s="6"/>
    </row>
    <row r="27" ht="12">
      <c r="A27" s="6"/>
    </row>
    <row r="28" ht="12">
      <c r="A28" s="6"/>
    </row>
    <row r="29" ht="12">
      <c r="A29" s="6"/>
    </row>
    <row r="30" ht="12">
      <c r="A30" s="6"/>
    </row>
    <row r="31" ht="12">
      <c r="A31" s="6"/>
    </row>
    <row r="32" ht="12">
      <c r="A32" s="6"/>
    </row>
    <row r="33" ht="12">
      <c r="A33" s="6"/>
    </row>
    <row r="34" spans="1:11" ht="12">
      <c r="A34" s="1"/>
      <c r="B34" s="63" t="s">
        <v>78</v>
      </c>
      <c r="G34" s="63" t="s">
        <v>80</v>
      </c>
      <c r="J34" s="63" t="s">
        <v>79</v>
      </c>
      <c r="K34" s="1"/>
    </row>
    <row r="35" spans="1:12" ht="12">
      <c r="A35" s="54"/>
      <c r="B35" s="55" t="s">
        <v>50</v>
      </c>
      <c r="C35" s="55"/>
      <c r="D35" s="56"/>
      <c r="E35" s="59"/>
      <c r="F35" s="60" t="s">
        <v>52</v>
      </c>
      <c r="G35" s="60"/>
      <c r="H35" s="28"/>
      <c r="I35" s="39"/>
      <c r="J35" s="40" t="s">
        <v>52</v>
      </c>
      <c r="K35" s="40"/>
      <c r="L35" s="37"/>
    </row>
    <row r="36" spans="1:12" ht="13.5">
      <c r="A36" s="57"/>
      <c r="B36" s="58" t="s">
        <v>53</v>
      </c>
      <c r="C36" s="58"/>
      <c r="D36" s="2"/>
      <c r="E36" s="26"/>
      <c r="F36" s="2" t="s">
        <v>62</v>
      </c>
      <c r="G36" s="27"/>
      <c r="H36" s="27"/>
      <c r="I36" s="38" t="s">
        <v>75</v>
      </c>
      <c r="J36" s="34"/>
      <c r="K36" s="27"/>
      <c r="L36" s="28"/>
    </row>
    <row r="37" spans="1:12" ht="15" thickBot="1">
      <c r="A37" s="35" t="s">
        <v>51</v>
      </c>
      <c r="B37" s="49">
        <f>IF(cas=1,0.25*B54,"NA")</f>
        <v>1.0683395720338158</v>
      </c>
      <c r="C37" s="41" t="s">
        <v>7</v>
      </c>
      <c r="D37" s="1"/>
      <c r="E37" s="35" t="s">
        <v>51</v>
      </c>
      <c r="F37" s="49" t="str">
        <f>IF(cas=2,0.5*B6/B44*10000,"NA")</f>
        <v>NA</v>
      </c>
      <c r="G37" s="14" t="s">
        <v>7</v>
      </c>
      <c r="H37" s="29"/>
      <c r="I37" s="35" t="s">
        <v>70</v>
      </c>
      <c r="J37" s="66" t="str">
        <f>IF(cas=3,B65*B6/B52/B44*10000,"NA")</f>
        <v>NA</v>
      </c>
      <c r="K37" s="14" t="s">
        <v>58</v>
      </c>
      <c r="L37" s="30"/>
    </row>
    <row r="38" spans="1:12" ht="14.25" thickTop="1">
      <c r="A38" s="24" t="s">
        <v>68</v>
      </c>
      <c r="B38" s="3"/>
      <c r="C38" s="3"/>
      <c r="D38" s="33"/>
      <c r="E38" s="31"/>
      <c r="F38" s="32" t="s">
        <v>69</v>
      </c>
      <c r="G38" s="33"/>
      <c r="H38" s="25"/>
      <c r="I38" s="67" t="s">
        <v>82</v>
      </c>
      <c r="J38" s="69">
        <v>4</v>
      </c>
      <c r="K38" s="29"/>
      <c r="L38" s="30"/>
    </row>
    <row r="39" spans="1:12" ht="14.25" thickBot="1">
      <c r="A39" s="6"/>
      <c r="H39" s="1"/>
      <c r="I39" s="35" t="s">
        <v>83</v>
      </c>
      <c r="J39" s="46">
        <v>10</v>
      </c>
      <c r="K39" s="29" t="s">
        <v>9</v>
      </c>
      <c r="L39" s="68"/>
    </row>
    <row r="40" spans="9:12" ht="12.75" thickTop="1">
      <c r="I40" s="36" t="s">
        <v>71</v>
      </c>
      <c r="J40" s="47" t="str">
        <f>IF(cas=3,2*(J39/10)^2/4*PI()/J37/J38,"NA")</f>
        <v>NA</v>
      </c>
      <c r="K40" s="33" t="s">
        <v>4</v>
      </c>
      <c r="L40" s="25"/>
    </row>
    <row r="41" ht="12">
      <c r="A41" s="6"/>
    </row>
    <row r="42" spans="1:3" ht="13.5">
      <c r="A42" s="4" t="s">
        <v>43</v>
      </c>
      <c r="B42" s="42">
        <f>B10/1000</f>
        <v>0.047</v>
      </c>
      <c r="C42" s="18" t="s">
        <v>4</v>
      </c>
    </row>
    <row r="43" spans="1:4" ht="13.5">
      <c r="A43" s="4" t="s">
        <v>13</v>
      </c>
      <c r="B43" s="10">
        <f>fck/gC</f>
        <v>16.666666666666668</v>
      </c>
      <c r="C43" s="18" t="s">
        <v>6</v>
      </c>
      <c r="D43" s="1"/>
    </row>
    <row r="44" spans="1:4" ht="13.5">
      <c r="A44" s="4" t="s">
        <v>14</v>
      </c>
      <c r="B44" s="10">
        <f>fyk/gS</f>
        <v>434.7826086956522</v>
      </c>
      <c r="C44" s="18" t="s">
        <v>6</v>
      </c>
      <c r="D44" s="1"/>
    </row>
    <row r="45" spans="1:2" ht="12">
      <c r="A45" s="8" t="s">
        <v>33</v>
      </c>
      <c r="B45" s="10">
        <f>1-fck/250</f>
        <v>0.9</v>
      </c>
    </row>
    <row r="46" spans="1:4" ht="13.5">
      <c r="A46" s="8" t="s">
        <v>32</v>
      </c>
      <c r="B46" s="10">
        <f>B43*B45</f>
        <v>15.000000000000002</v>
      </c>
      <c r="C46" t="s">
        <v>6</v>
      </c>
      <c r="D46" t="s">
        <v>34</v>
      </c>
    </row>
    <row r="47" spans="1:4" ht="12">
      <c r="A47" s="4" t="s">
        <v>3</v>
      </c>
      <c r="B47" s="10">
        <f>B9-B42</f>
        <v>0.35300000000000004</v>
      </c>
      <c r="C47" t="s">
        <v>4</v>
      </c>
      <c r="D47" t="s">
        <v>39</v>
      </c>
    </row>
    <row r="48" spans="1:3" ht="12">
      <c r="A48" s="4" t="s">
        <v>1</v>
      </c>
      <c r="B48" s="10">
        <f>B8+B6/2/B11/soud</f>
        <v>0.1835857142857143</v>
      </c>
      <c r="C48" s="5"/>
    </row>
    <row r="49" spans="1:3" ht="12">
      <c r="A49" s="4" t="s">
        <v>2</v>
      </c>
      <c r="B49" s="10">
        <f>-B8*B47</f>
        <v>-0.05895100000000001</v>
      </c>
      <c r="C49" s="5"/>
    </row>
    <row r="50" spans="1:3" ht="12">
      <c r="A50" s="4" t="s">
        <v>36</v>
      </c>
      <c r="B50" s="10">
        <f>(B6*B8*B8+B7*B42*B8)/2/B11/soud</f>
        <v>0.00046255898571428576</v>
      </c>
      <c r="C50" s="5"/>
    </row>
    <row r="51" spans="1:3" ht="12">
      <c r="A51" s="4" t="s">
        <v>37</v>
      </c>
      <c r="B51" s="10">
        <f>B49*B49-4*B48*B50</f>
        <v>0.0031355435138334707</v>
      </c>
      <c r="C51" s="5"/>
    </row>
    <row r="52" spans="1:4" ht="13.5">
      <c r="A52" s="4" t="s">
        <v>40</v>
      </c>
      <c r="B52" s="10">
        <f>(-B49+SQRT(B51))/2/B48</f>
        <v>0.31306064453204924</v>
      </c>
      <c r="C52" s="5" t="s">
        <v>4</v>
      </c>
      <c r="D52" t="s">
        <v>19</v>
      </c>
    </row>
    <row r="53" spans="1:4" ht="13.5">
      <c r="A53" s="4" t="s">
        <v>41</v>
      </c>
      <c r="B53" s="43">
        <f>B6*B8/B52+B7*(B42+B52)/B52</f>
        <v>0.18579818644066362</v>
      </c>
      <c r="C53" s="5" t="s">
        <v>5</v>
      </c>
      <c r="D53" t="s">
        <v>45</v>
      </c>
    </row>
    <row r="54" spans="1:4" ht="14.25">
      <c r="A54" s="4" t="s">
        <v>42</v>
      </c>
      <c r="B54" s="43">
        <f>B53/B44*10000</f>
        <v>4.273358288135263</v>
      </c>
      <c r="C54" s="5" t="s">
        <v>7</v>
      </c>
      <c r="D54" t="s">
        <v>46</v>
      </c>
    </row>
    <row r="55" spans="1:3" ht="13.5">
      <c r="A55" s="4" t="s">
        <v>48</v>
      </c>
      <c r="B55" s="10">
        <f>(B53-B7)/B11/soud</f>
        <v>0.017695065375301296</v>
      </c>
      <c r="C55" s="20" t="s">
        <v>4</v>
      </c>
    </row>
    <row r="56" spans="1:3" ht="13.5">
      <c r="A56" s="4" t="s">
        <v>49</v>
      </c>
      <c r="B56" s="10">
        <f>B6/B11/soud</f>
        <v>0.03317142857142857</v>
      </c>
      <c r="C56" s="20" t="s">
        <v>4</v>
      </c>
    </row>
    <row r="57" spans="1:3" ht="12">
      <c r="A57" s="4" t="s">
        <v>47</v>
      </c>
      <c r="B57" s="44">
        <f>(B47-B55/2)/(B8+B56/2)</f>
        <v>1.874614637916462</v>
      </c>
      <c r="C57" s="5" t="str">
        <f>IF(B57&gt;1,IF(B57&lt;2.5,"OK &lt; 2,5 et &gt; 1","KO"),"KO")</f>
        <v>OK &lt; 2,5 et &gt; 1</v>
      </c>
    </row>
    <row r="58" spans="1:4" ht="13.5">
      <c r="A58" s="4" t="s">
        <v>60</v>
      </c>
      <c r="B58" s="10">
        <f>0.5*B11*B47*B45*0.6*B43</f>
        <v>1.11195</v>
      </c>
      <c r="C58" s="5" t="s">
        <v>5</v>
      </c>
      <c r="D58" s="22" t="s">
        <v>61</v>
      </c>
    </row>
    <row r="59" spans="1:3" ht="13.5">
      <c r="A59" s="21" t="s">
        <v>59</v>
      </c>
      <c r="B59" s="45">
        <f>B8/0.5/B9</f>
        <v>0.835</v>
      </c>
      <c r="C59" s="5"/>
    </row>
    <row r="60" spans="1:4" ht="13.5">
      <c r="A60" s="8" t="s">
        <v>57</v>
      </c>
      <c r="B60" s="10">
        <f>-B7/B11/B47</f>
        <v>0</v>
      </c>
      <c r="C60" s="1" t="s">
        <v>6</v>
      </c>
      <c r="D60" s="22" t="s">
        <v>64</v>
      </c>
    </row>
    <row r="61" spans="1:4" ht="13.5">
      <c r="A61" s="4" t="s">
        <v>18</v>
      </c>
      <c r="B61" s="10">
        <f>MIN(2,1+SQRT(0.2/B47))</f>
        <v>1.7527099294949815</v>
      </c>
      <c r="C61" s="5"/>
      <c r="D61" t="s">
        <v>65</v>
      </c>
    </row>
    <row r="62" spans="1:4" ht="14.25">
      <c r="A62" s="4" t="s">
        <v>55</v>
      </c>
      <c r="B62" s="10">
        <f>0.035*B61^1.5*SQRT(fck)</f>
        <v>0.40607206990500033</v>
      </c>
      <c r="C62" s="5" t="s">
        <v>6</v>
      </c>
      <c r="D62" s="22" t="s">
        <v>66</v>
      </c>
    </row>
    <row r="63" spans="1:3" ht="13.5">
      <c r="A63" s="8" t="s">
        <v>56</v>
      </c>
      <c r="B63" s="10">
        <f>MIN(0.02,B54/10000/B47/B11)</f>
        <v>0.0017294044063679737</v>
      </c>
      <c r="C63" s="5"/>
    </row>
    <row r="64" spans="1:3" ht="13.5">
      <c r="A64" s="4" t="s">
        <v>54</v>
      </c>
      <c r="B64" s="10">
        <f>MAX(B62,(0.18/gC*B61*(100*B63*fck)^(1/3)+0.15*B60))*B11*B47</f>
        <v>0.10034040847352559</v>
      </c>
      <c r="C64" s="5" t="s">
        <v>5</v>
      </c>
    </row>
    <row r="65" spans="1:3" ht="13.5">
      <c r="A65" s="8" t="s">
        <v>0</v>
      </c>
      <c r="B65" s="11">
        <f>MAX(0.25,B8/2/B47)</f>
        <v>0.25</v>
      </c>
      <c r="C65" s="23" t="s">
        <v>67</v>
      </c>
    </row>
    <row r="66" ht="12"/>
    <row r="67" ht="12"/>
    <row r="68" ht="12"/>
    <row r="69" ht="12"/>
    <row r="70" ht="12"/>
    <row r="71" ht="12">
      <c r="C71" s="5"/>
    </row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spans="1:7" ht="12">
      <c r="A216"/>
      <c r="B216"/>
      <c r="C216"/>
      <c r="D216"/>
      <c r="E216"/>
      <c r="F216"/>
      <c r="G216"/>
    </row>
    <row r="217" spans="1:7" ht="12">
      <c r="A217"/>
      <c r="B217"/>
      <c r="C217"/>
      <c r="D217"/>
      <c r="E217"/>
      <c r="F217"/>
      <c r="G217"/>
    </row>
    <row r="218" spans="1:7" ht="12">
      <c r="A218"/>
      <c r="B218"/>
      <c r="C218"/>
      <c r="D218"/>
      <c r="E218"/>
      <c r="F218"/>
      <c r="G218"/>
    </row>
    <row r="219" spans="1:7" ht="12">
      <c r="A219"/>
      <c r="B219"/>
      <c r="C219"/>
      <c r="D219"/>
      <c r="E219"/>
      <c r="F219"/>
      <c r="G219"/>
    </row>
    <row r="220" spans="1:7" ht="12">
      <c r="A220"/>
      <c r="B220"/>
      <c r="C220"/>
      <c r="D220"/>
      <c r="E220"/>
      <c r="F220"/>
      <c r="G220"/>
    </row>
    <row r="221" spans="1:7" ht="12">
      <c r="A221"/>
      <c r="B221"/>
      <c r="C221"/>
      <c r="D221"/>
      <c r="E221"/>
      <c r="F221"/>
      <c r="G221"/>
    </row>
    <row r="222" spans="1:7" ht="12">
      <c r="A222"/>
      <c r="B222"/>
      <c r="C222"/>
      <c r="D222"/>
      <c r="E222"/>
      <c r="F222"/>
      <c r="G222"/>
    </row>
    <row r="223" spans="1:7" ht="12">
      <c r="A223"/>
      <c r="B223"/>
      <c r="C223"/>
      <c r="D223"/>
      <c r="E223"/>
      <c r="F223"/>
      <c r="G223"/>
    </row>
    <row r="224" spans="1:7" ht="12">
      <c r="A224"/>
      <c r="B224"/>
      <c r="C224"/>
      <c r="D224"/>
      <c r="E224"/>
      <c r="F224"/>
      <c r="G224"/>
    </row>
    <row r="225" spans="1:7" ht="12">
      <c r="A225"/>
      <c r="B225"/>
      <c r="C225"/>
      <c r="D225"/>
      <c r="E225"/>
      <c r="F225"/>
      <c r="G225"/>
    </row>
    <row r="226" spans="1:7" ht="12">
      <c r="A226"/>
      <c r="B226"/>
      <c r="C226"/>
      <c r="D226"/>
      <c r="E226"/>
      <c r="F226"/>
      <c r="G226"/>
    </row>
    <row r="227" spans="1:7" ht="12">
      <c r="A227"/>
      <c r="B227"/>
      <c r="C227"/>
      <c r="D227"/>
      <c r="E227"/>
      <c r="F227"/>
      <c r="G227"/>
    </row>
    <row r="228" spans="1:7" ht="12">
      <c r="A228"/>
      <c r="B228"/>
      <c r="C228"/>
      <c r="D228"/>
      <c r="E228"/>
      <c r="F228"/>
      <c r="G228"/>
    </row>
    <row r="229" spans="1:7" ht="12">
      <c r="A229"/>
      <c r="B229"/>
      <c r="C229"/>
      <c r="D229"/>
      <c r="E229"/>
      <c r="F229"/>
      <c r="G229"/>
    </row>
    <row r="230" spans="1:7" ht="12">
      <c r="A230"/>
      <c r="B230"/>
      <c r="C230"/>
      <c r="D230"/>
      <c r="E230"/>
      <c r="F230"/>
      <c r="G230"/>
    </row>
    <row r="231" spans="1:7" ht="12">
      <c r="A231"/>
      <c r="B231"/>
      <c r="C231"/>
      <c r="D231"/>
      <c r="E231"/>
      <c r="F231"/>
      <c r="G231"/>
    </row>
    <row r="232" spans="1:7" ht="12">
      <c r="A232"/>
      <c r="B232"/>
      <c r="C232"/>
      <c r="D232"/>
      <c r="E232"/>
      <c r="F232"/>
      <c r="G232"/>
    </row>
  </sheetData>
  <sheetProtection password="DE57" sheet="1" objects="1" scenarios="1" selectLockedCells="1"/>
  <mergeCells count="2">
    <mergeCell ref="M2:N2"/>
    <mergeCell ref="B1:I1"/>
  </mergeCells>
  <printOptions/>
  <pageMargins left="0.5905511811023623" right="0" top="0.5905511811023623" bottom="0.5905511811023623" header="0.5118110236220472" footer="0"/>
  <pageSetup horizontalDpi="1200" verticalDpi="1200" orientation="portrait" paperSize="9" scale="90" r:id="rId5"/>
  <rowBreaks count="2" manualBreakCount="2">
    <brk id="107" max="255" man="1"/>
    <brk id="173" max="255" man="1"/>
  </rowBreaks>
  <colBreaks count="2" manualBreakCount="2">
    <brk id="27" min="1" max="165" man="1"/>
    <brk id="49" max="65535" man="1"/>
  </colBreaks>
  <legacyDrawing r:id="rId4"/>
  <oleObjects>
    <oleObject progId="Designer.Drawing.7" shapeId="16070957" r:id="rId1"/>
    <oleObject progId="Designer.Drawing.7" shapeId="16095199" r:id="rId2"/>
    <oleObject progId="Designer.Drawing.7" shapeId="160965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2009-12-28T11:32:33Z</cp:lastPrinted>
  <dcterms:created xsi:type="dcterms:W3CDTF">2009-12-17T16:21:25Z</dcterms:created>
  <dcterms:modified xsi:type="dcterms:W3CDTF">2021-10-06T16:46:40Z</dcterms:modified>
  <cp:category/>
  <cp:version/>
  <cp:contentType/>
  <cp:contentStatus/>
</cp:coreProperties>
</file>